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 activeTab="1"/>
  </bookViews>
  <sheets>
    <sheet name="Rekapitulace stavby" sheetId="1" r:id="rId1"/>
    <sheet name="ROZ190020 - Rekce chodníku Hory" sheetId="2" r:id="rId2"/>
  </sheets>
  <definedNames>
    <definedName name="_xlnm.Print_Titles" localSheetId="0">'Rekapitulace stavby'!$85:$85</definedName>
    <definedName name="_xlnm.Print_Titles" localSheetId="1">'ROZ190020 - Rekce chodníku Hory'!$119:$119</definedName>
    <definedName name="_xlnm.Print_Area" localSheetId="0">'Rekapitulace stavby'!$C$4:$AP$70,'Rekapitulace stavby'!$C$76:$AP$92</definedName>
    <definedName name="_xlnm.Print_Area" localSheetId="1">'ROZ190020 - Rekce chodníku Hory'!$C$4:$Q$70,'ROZ190020 - Rekce chodníku Hory'!$C$76:$Q$104,'ROZ190020 - Rekce chodníku Hory'!$C$110:$Q$172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6" i="2" l="1"/>
  <c r="L78" i="1"/>
  <c r="F78" i="2"/>
  <c r="F112" i="2"/>
  <c r="N159" i="2" l="1"/>
  <c r="AY88" i="1"/>
  <c r="AX88" i="1"/>
  <c r="BI172" i="2"/>
  <c r="BH172" i="2"/>
  <c r="BG172" i="2"/>
  <c r="BF172" i="2"/>
  <c r="AA172" i="2"/>
  <c r="AA171" i="2" s="1"/>
  <c r="Y172" i="2"/>
  <c r="Y171" i="2" s="1"/>
  <c r="W172" i="2"/>
  <c r="W171" i="2" s="1"/>
  <c r="BK172" i="2"/>
  <c r="BK171" i="2" s="1"/>
  <c r="N171" i="2" s="1"/>
  <c r="N100" i="2" s="1"/>
  <c r="N172" i="2"/>
  <c r="BE172" i="2" s="1"/>
  <c r="BI170" i="2"/>
  <c r="BH170" i="2"/>
  <c r="BG170" i="2"/>
  <c r="BF170" i="2"/>
  <c r="AA170" i="2"/>
  <c r="Y170" i="2"/>
  <c r="W170" i="2"/>
  <c r="BK170" i="2"/>
  <c r="N170" i="2"/>
  <c r="BE170" i="2"/>
  <c r="BI169" i="2"/>
  <c r="BH169" i="2"/>
  <c r="BG169" i="2"/>
  <c r="BF169" i="2"/>
  <c r="AA169" i="2"/>
  <c r="AA168" i="2" s="1"/>
  <c r="Y169" i="2"/>
  <c r="Y168" i="2"/>
  <c r="W169" i="2"/>
  <c r="W168" i="2" s="1"/>
  <c r="BK169" i="2"/>
  <c r="BK168" i="2"/>
  <c r="N168" i="2" s="1"/>
  <c r="N99" i="2" s="1"/>
  <c r="N169" i="2"/>
  <c r="BE169" i="2" s="1"/>
  <c r="BI167" i="2"/>
  <c r="BH167" i="2"/>
  <c r="BG167" i="2"/>
  <c r="BF167" i="2"/>
  <c r="AA167" i="2"/>
  <c r="Y167" i="2"/>
  <c r="W167" i="2"/>
  <c r="BK167" i="2"/>
  <c r="N167" i="2"/>
  <c r="BE167" i="2"/>
  <c r="BI166" i="2"/>
  <c r="BH166" i="2"/>
  <c r="BG166" i="2"/>
  <c r="BF166" i="2"/>
  <c r="AA166" i="2"/>
  <c r="AA165" i="2" s="1"/>
  <c r="Y166" i="2"/>
  <c r="Y165" i="2" s="1"/>
  <c r="W166" i="2"/>
  <c r="W165" i="2"/>
  <c r="BK166" i="2"/>
  <c r="BK165" i="2" s="1"/>
  <c r="N166" i="2"/>
  <c r="BE166" i="2" s="1"/>
  <c r="BI163" i="2"/>
  <c r="BH163" i="2"/>
  <c r="BG163" i="2"/>
  <c r="BF163" i="2"/>
  <c r="AA163" i="2"/>
  <c r="AA161" i="2" s="1"/>
  <c r="AA160" i="2" s="1"/>
  <c r="Y163" i="2"/>
  <c r="W163" i="2"/>
  <c r="BK163" i="2"/>
  <c r="N163" i="2"/>
  <c r="BE163" i="2" s="1"/>
  <c r="BI162" i="2"/>
  <c r="BH162" i="2"/>
  <c r="BG162" i="2"/>
  <c r="BF162" i="2"/>
  <c r="AA162" i="2"/>
  <c r="Y162" i="2"/>
  <c r="Y161" i="2" s="1"/>
  <c r="Y160" i="2" s="1"/>
  <c r="W162" i="2"/>
  <c r="W161" i="2" s="1"/>
  <c r="W160" i="2" s="1"/>
  <c r="BK162" i="2"/>
  <c r="BK161" i="2" s="1"/>
  <c r="N162" i="2"/>
  <c r="BE162" i="2" s="1"/>
  <c r="N94" i="2"/>
  <c r="BI158" i="2"/>
  <c r="BH158" i="2"/>
  <c r="BG158" i="2"/>
  <c r="BF158" i="2"/>
  <c r="AA158" i="2"/>
  <c r="AA157" i="2" s="1"/>
  <c r="Y158" i="2"/>
  <c r="Y157" i="2" s="1"/>
  <c r="W158" i="2"/>
  <c r="W157" i="2" s="1"/>
  <c r="BK158" i="2"/>
  <c r="BK157" i="2" s="1"/>
  <c r="N157" i="2" s="1"/>
  <c r="N93" i="2" s="1"/>
  <c r="N158" i="2"/>
  <c r="BE158" i="2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 s="1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W139" i="2" s="1"/>
  <c r="BK140" i="2"/>
  <c r="N140" i="2"/>
  <c r="BE140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Y135" i="2" s="1"/>
  <c r="W136" i="2"/>
  <c r="BK136" i="2"/>
  <c r="N136" i="2"/>
  <c r="BE136" i="2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AA133" i="2"/>
  <c r="Y133" i="2"/>
  <c r="W133" i="2"/>
  <c r="BK133" i="2"/>
  <c r="N133" i="2"/>
  <c r="BE133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Y131" i="2"/>
  <c r="W131" i="2"/>
  <c r="BK131" i="2"/>
  <c r="N131" i="2"/>
  <c r="BE131" i="2" s="1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AA129" i="2"/>
  <c r="Y129" i="2"/>
  <c r="W129" i="2"/>
  <c r="BK129" i="2"/>
  <c r="N129" i="2"/>
  <c r="BE129" i="2" s="1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BK126" i="2"/>
  <c r="BE126" i="2"/>
  <c r="BI125" i="2"/>
  <c r="BH125" i="2"/>
  <c r="BG125" i="2"/>
  <c r="BF125" i="2"/>
  <c r="AA125" i="2"/>
  <c r="Y125" i="2"/>
  <c r="W125" i="2"/>
  <c r="BK125" i="2"/>
  <c r="N125" i="2"/>
  <c r="BE125" i="2" s="1"/>
  <c r="BI124" i="2"/>
  <c r="BH124" i="2"/>
  <c r="BG124" i="2"/>
  <c r="BF124" i="2"/>
  <c r="AA124" i="2"/>
  <c r="Y124" i="2"/>
  <c r="W124" i="2"/>
  <c r="BK124" i="2"/>
  <c r="N124" i="2"/>
  <c r="BE124" i="2" s="1"/>
  <c r="BI123" i="2"/>
  <c r="BH123" i="2"/>
  <c r="BG123" i="2"/>
  <c r="BF123" i="2"/>
  <c r="AA123" i="2"/>
  <c r="Y123" i="2"/>
  <c r="Y122" i="2"/>
  <c r="W123" i="2"/>
  <c r="BK123" i="2"/>
  <c r="N123" i="2"/>
  <c r="BE123" i="2"/>
  <c r="M117" i="2"/>
  <c r="F117" i="2"/>
  <c r="F114" i="2"/>
  <c r="M27" i="2"/>
  <c r="AS88" i="1" s="1"/>
  <c r="AS87" i="1" s="1"/>
  <c r="M83" i="2"/>
  <c r="F83" i="2"/>
  <c r="F80" i="2"/>
  <c r="O17" i="2"/>
  <c r="E17" i="2"/>
  <c r="M82" i="2" s="1"/>
  <c r="M116" i="2"/>
  <c r="O16" i="2"/>
  <c r="O11" i="2"/>
  <c r="E11" i="2"/>
  <c r="F116" i="2" s="1"/>
  <c r="O10" i="2"/>
  <c r="O8" i="2"/>
  <c r="M114" i="2" s="1"/>
  <c r="AK27" i="1"/>
  <c r="AM83" i="1"/>
  <c r="L83" i="1"/>
  <c r="AM82" i="1"/>
  <c r="L82" i="1"/>
  <c r="L80" i="1"/>
  <c r="L77" i="1"/>
  <c r="M32" i="2" l="1"/>
  <c r="AW88" i="1" s="1"/>
  <c r="H34" i="2"/>
  <c r="BC88" i="1" s="1"/>
  <c r="BC87" i="1" s="1"/>
  <c r="AY87" i="1" s="1"/>
  <c r="BK122" i="2"/>
  <c r="N122" i="2" s="1"/>
  <c r="N89" i="2" s="1"/>
  <c r="Y139" i="2"/>
  <c r="W151" i="2"/>
  <c r="W164" i="2"/>
  <c r="AA135" i="2"/>
  <c r="W135" i="2"/>
  <c r="AA139" i="2"/>
  <c r="Y151" i="2"/>
  <c r="Y121" i="2" s="1"/>
  <c r="Y120" i="2" s="1"/>
  <c r="Y164" i="2"/>
  <c r="H32" i="2"/>
  <c r="BA88" i="1" s="1"/>
  <c r="BA87" i="1" s="1"/>
  <c r="AW87" i="1" s="1"/>
  <c r="AK32" i="1" s="1"/>
  <c r="AA122" i="2"/>
  <c r="AA151" i="2"/>
  <c r="BK151" i="2"/>
  <c r="N151" i="2" s="1"/>
  <c r="N92" i="2" s="1"/>
  <c r="BK139" i="2"/>
  <c r="N139" i="2" s="1"/>
  <c r="N91" i="2" s="1"/>
  <c r="H35" i="2"/>
  <c r="BD88" i="1" s="1"/>
  <c r="BD87" i="1" s="1"/>
  <c r="W35" i="1" s="1"/>
  <c r="W122" i="2"/>
  <c r="W121" i="2" s="1"/>
  <c r="W120" i="2" s="1"/>
  <c r="AU88" i="1" s="1"/>
  <c r="AU87" i="1" s="1"/>
  <c r="H33" i="2"/>
  <c r="BB88" i="1" s="1"/>
  <c r="BB87" i="1" s="1"/>
  <c r="W33" i="1" s="1"/>
  <c r="BK135" i="2"/>
  <c r="N135" i="2" s="1"/>
  <c r="N90" i="2" s="1"/>
  <c r="N161" i="2"/>
  <c r="N96" i="2" s="1"/>
  <c r="BK160" i="2"/>
  <c r="N160" i="2" s="1"/>
  <c r="N95" i="2" s="1"/>
  <c r="M31" i="2"/>
  <c r="AV88" i="1" s="1"/>
  <c r="N165" i="2"/>
  <c r="N98" i="2" s="1"/>
  <c r="BK164" i="2"/>
  <c r="N164" i="2" s="1"/>
  <c r="N97" i="2" s="1"/>
  <c r="AA164" i="2"/>
  <c r="H31" i="2"/>
  <c r="AZ88" i="1" s="1"/>
  <c r="AZ87" i="1" s="1"/>
  <c r="M80" i="2"/>
  <c r="F82" i="2"/>
  <c r="AT88" i="1" l="1"/>
  <c r="W34" i="1"/>
  <c r="W32" i="1"/>
  <c r="AA121" i="2"/>
  <c r="AA120" i="2" s="1"/>
  <c r="BK121" i="2"/>
  <c r="N121" i="2" s="1"/>
  <c r="N88" i="2" s="1"/>
  <c r="AX87" i="1"/>
  <c r="W31" i="1"/>
  <c r="AV87" i="1"/>
  <c r="BK120" i="2" l="1"/>
  <c r="N120" i="2" s="1"/>
  <c r="N87" i="2" s="1"/>
  <c r="M26" i="2" s="1"/>
  <c r="M29" i="2" s="1"/>
  <c r="AT87" i="1"/>
  <c r="AK31" i="1"/>
  <c r="L104" i="2" l="1"/>
  <c r="L37" i="2"/>
  <c r="AG88" i="1"/>
  <c r="AG87" i="1" l="1"/>
  <c r="AN88" i="1"/>
  <c r="AG92" i="1" l="1"/>
  <c r="AK26" i="1"/>
  <c r="AK29" i="1" s="1"/>
  <c r="AK37" i="1" s="1"/>
  <c r="AN87" i="1"/>
  <c r="AN92" i="1" s="1"/>
</calcChain>
</file>

<file path=xl/sharedStrings.xml><?xml version="1.0" encoding="utf-8"?>
<sst xmlns="http://schemas.openxmlformats.org/spreadsheetml/2006/main" count="873" uniqueCount="293">
  <si>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</si>
  <si>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</si>
  <si>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</si>
  <si>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</si>
  <si>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</si>
  <si>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</si>
  <si>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</si>
  <si>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</si>
  <si>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</si>
  <si>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</si>
  <si>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</si>
  <si>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</si>
  <si>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</si>
  <si>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</si>
  <si>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</si>
  <si>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</si>
  <si>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ROZ190020</t>
  </si>
  <si>
    <t>Stavba:</t>
  </si>
  <si>
    <t>Výstavba chodníku</t>
  </si>
  <si>
    <t>JKSO:</t>
  </si>
  <si>
    <t>CC-CZ:</t>
  </si>
  <si>
    <t>Místo:</t>
  </si>
  <si>
    <t>Oloví</t>
  </si>
  <si>
    <t>Datum: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</si>
  <si>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</si>
  <si>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</si>
  <si>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</si>
  <si>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</si>
  <si>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</si>
  <si>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</si>
  <si>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</si>
  <si>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</si>
  <si>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</si>
  <si>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</si>
  <si>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</si>
  <si>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</si>
  <si>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</si>
  <si>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</si>
  <si>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</si>
  <si>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</si>
  <si>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</si>
  <si>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</si>
  <si>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</si>
  <si>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</si>
  <si>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</si>
  <si>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</si>
  <si>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</si>
  <si>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</si>
  <si>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</si>
  <si>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</si>
  <si>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</si>
  <si>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</si>
  <si>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</si>
  <si>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</si>
  <si>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</si>
  <si>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</si>
  <si>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</si>
  <si>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</si>
  <si>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</si>
  <si>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</si>
  <si>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</si>
  <si>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</si>
  <si>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</si>
  <si>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</si>
  <si>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</si>
  <si>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</si>
  <si>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</si>
  <si>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</si>
  <si>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</si>
  <si>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</si>
  <si>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</si>
  <si>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</si>
  <si>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</si>
  <si>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</si>
  <si>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{ef25e10c-20dc-4412-b4b9-11f28fd2365a}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</si>
  <si>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</si>
  <si>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</si>
  <si>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</si>
  <si>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</si>
  <si>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</si>
  <si>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</si>
  <si>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</si>
  <si>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</si>
  <si>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</si>
  <si>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</si>
  <si>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</si>
  <si>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</si>
  <si>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</si>
  <si>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</si>
  <si>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</si>
  <si>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</si>
  <si>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</si>
  <si>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</si>
  <si>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</si>
  <si>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</si>
  <si>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</si>
  <si>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</si>
  <si>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</si>
  <si>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</si>
  <si>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</si>
  <si>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</si>
  <si>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</si>
  <si>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</si>
  <si>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</si>
  <si>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</si>
  <si>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</si>
  <si>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</si>
  <si>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</si>
  <si>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</si>
  <si>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</si>
  <si>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</si>
  <si>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</si>
  <si>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</si>
  <si>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</si>
  <si>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</si>
  <si>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</si>
  <si>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</si>
  <si>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</si>
  <si>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</si>
  <si>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</si>
  <si>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</si>
  <si>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</si>
  <si>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</si>
  <si>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</si>
  <si>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</si>
  <si>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</si>
  <si>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</si>
  <si>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113201112</t>
  </si>
  <si>
    <t>Vytrhání obrub silničních ležatých</t>
  </si>
  <si>
    <t>m</t>
  </si>
  <si>
    <t>4</t>
  </si>
  <si>
    <t>-2132887841</t>
  </si>
  <si>
    <t>113201111</t>
  </si>
  <si>
    <t>Vytrhání obrub chodníkových ležatých</t>
  </si>
  <si>
    <t>1616393627</t>
  </si>
  <si>
    <t>3</t>
  </si>
  <si>
    <t>113107542</t>
  </si>
  <si>
    <t>Odstranění podkladu živičných tl 100 mm při překopech strojně pl přes 15 m2</t>
  </si>
  <si>
    <t>m2</t>
  </si>
  <si>
    <t>-1511916444</t>
  </si>
  <si>
    <t>113151111</t>
  </si>
  <si>
    <t>Rozebrání zpevněných ploch ze silničních dílců</t>
  </si>
  <si>
    <t>-1074608239</t>
  </si>
  <si>
    <t>5</t>
  </si>
  <si>
    <t>167101101</t>
  </si>
  <si>
    <t>Nakládání výkopku z hornin tř. 1 až 4 do 100 m3</t>
  </si>
  <si>
    <t>m3</t>
  </si>
  <si>
    <t>-1855522641</t>
  </si>
  <si>
    <t>6</t>
  </si>
  <si>
    <t>162301102</t>
  </si>
  <si>
    <t>Vodorovné přemístění do 1000 m výkopku/sypaniny z horniny tř. 1 až 4</t>
  </si>
  <si>
    <t>-1065906725</t>
  </si>
  <si>
    <t>7</t>
  </si>
  <si>
    <t>162701109</t>
  </si>
  <si>
    <t>Příplatek k vodorovnému přemístění výkopku/sypaniny z horniny tř. 1 až 4 ZKD 1000 m přes 10000 m</t>
  </si>
  <si>
    <t>1372608155</t>
  </si>
  <si>
    <t>8</t>
  </si>
  <si>
    <t>171201211</t>
  </si>
  <si>
    <t>Poplatek za uložení stavebního odpadu - zeminy a kameniva na skládce</t>
  </si>
  <si>
    <t>t</t>
  </si>
  <si>
    <t>526724250</t>
  </si>
  <si>
    <t>9</t>
  </si>
  <si>
    <t>181301101</t>
  </si>
  <si>
    <t>Rozprostření ornice tl vrstvy do 100 mm pl do 500 m2 v rovině nebo ve svahu do 1:5</t>
  </si>
  <si>
    <t>61341043</t>
  </si>
  <si>
    <t>10</t>
  </si>
  <si>
    <t>M</t>
  </si>
  <si>
    <t>10371500</t>
  </si>
  <si>
    <t>substrát pro trávníky VL</t>
  </si>
  <si>
    <t>-1913232547</t>
  </si>
  <si>
    <t>11</t>
  </si>
  <si>
    <t>181411151</t>
  </si>
  <si>
    <t>Založení parkového trávníku travním kobercem plochy do 1000 m2 v rovině a ve svahu do 1:5</t>
  </si>
  <si>
    <t>235046485</t>
  </si>
  <si>
    <t>12</t>
  </si>
  <si>
    <t>00572420</t>
  </si>
  <si>
    <t>osivo směs travní parková okrasná</t>
  </si>
  <si>
    <t>kg</t>
  </si>
  <si>
    <t>1819973242</t>
  </si>
  <si>
    <t>13</t>
  </si>
  <si>
    <t>564962111</t>
  </si>
  <si>
    <t>Podklad z mechanicky zpevněného kameniva MZK tl 200 mm</t>
  </si>
  <si>
    <t>432834617</t>
  </si>
  <si>
    <t>14</t>
  </si>
  <si>
    <t>577165111</t>
  </si>
  <si>
    <t>Asfaltový beton vrstva obrusná ACO 16 (ABH) tl 70 mm š do 3 m z nemodifikovaného asfaltu</t>
  </si>
  <si>
    <t>594451132</t>
  </si>
  <si>
    <t>599141111</t>
  </si>
  <si>
    <t>Vyplnění spár mezi silničními dílci živičnou zálivkou</t>
  </si>
  <si>
    <t>1559462115</t>
  </si>
  <si>
    <t>16</t>
  </si>
  <si>
    <t>919735112</t>
  </si>
  <si>
    <t>Řezání stávajícího živičného krytu hl do 100 mm</t>
  </si>
  <si>
    <t>607200365</t>
  </si>
  <si>
    <t>17</t>
  </si>
  <si>
    <t>916131213</t>
  </si>
  <si>
    <t>Osazení silničního obrubníku betonového stojatého s boční opěrou do lože z betonu prostého</t>
  </si>
  <si>
    <t>-179476816</t>
  </si>
  <si>
    <t>18</t>
  </si>
  <si>
    <t>59217034</t>
  </si>
  <si>
    <t>obrubník betonový silniční 100x15x30 cm</t>
  </si>
  <si>
    <t>1936111098</t>
  </si>
  <si>
    <t>19</t>
  </si>
  <si>
    <t>59217029</t>
  </si>
  <si>
    <t>obrubník betonový silniční nájezdový 100x15x15 cm</t>
  </si>
  <si>
    <t>-68984690</t>
  </si>
  <si>
    <t>20</t>
  </si>
  <si>
    <t>59217027</t>
  </si>
  <si>
    <t>obrubník betonový silniční nájezdový 25x15x15 cm</t>
  </si>
  <si>
    <t>474251194</t>
  </si>
  <si>
    <t>916231213</t>
  </si>
  <si>
    <t>Osazení chodníkového obrubníku betonového stojatého s boční opěrou do lože z betonu prostého</t>
  </si>
  <si>
    <t>-1817584611</t>
  </si>
  <si>
    <t>22</t>
  </si>
  <si>
    <t>59217016</t>
  </si>
  <si>
    <t>obrubník betonový chodníkový 100x8x25 cm</t>
  </si>
  <si>
    <t>951061402</t>
  </si>
  <si>
    <t>23</t>
  </si>
  <si>
    <t>935113111</t>
  </si>
  <si>
    <t>Osazení odvodňovacího polymerbetonového žlabu s krycím roštem šířky do 200 mm</t>
  </si>
  <si>
    <t>64</t>
  </si>
  <si>
    <t>-1237439539</t>
  </si>
  <si>
    <t>24</t>
  </si>
  <si>
    <t>59227006</t>
  </si>
  <si>
    <t>žlab odvodňovací polymerbetonový se spádem dna 0,5%, 1000x130x155/160 mm</t>
  </si>
  <si>
    <t>256</t>
  </si>
  <si>
    <t>2055164819</t>
  </si>
  <si>
    <t>25</t>
  </si>
  <si>
    <t>56241023</t>
  </si>
  <si>
    <t>rošt mřížkový B125 Pz dl 1m oka 30/10 pro žlab PE š 150mm</t>
  </si>
  <si>
    <t>-1950415722</t>
  </si>
  <si>
    <t>26</t>
  </si>
  <si>
    <t>59227027</t>
  </si>
  <si>
    <t>čelo plné na začátek a konec odvodňovacího žlabu polymerický beton všechny stavební výšky</t>
  </si>
  <si>
    <t>kus</t>
  </si>
  <si>
    <t>-1678527805</t>
  </si>
  <si>
    <t>27</t>
  </si>
  <si>
    <t>997002611</t>
  </si>
  <si>
    <t>Nakládání suti a vybouraných hmot</t>
  </si>
  <si>
    <t>1724936824</t>
  </si>
  <si>
    <t>28</t>
  </si>
  <si>
    <t>997211511</t>
  </si>
  <si>
    <t>Vodorovná doprava suti po suchu na vzdálenost do 1 km</t>
  </si>
  <si>
    <t>2024245944</t>
  </si>
  <si>
    <t>29</t>
  </si>
  <si>
    <t>997211519</t>
  </si>
  <si>
    <t>Příplatek ZKD 1 km u vodorovné dopravy suti</t>
  </si>
  <si>
    <t>1070217303</t>
  </si>
  <si>
    <t>30</t>
  </si>
  <si>
    <t>997013801</t>
  </si>
  <si>
    <t>Poplatek za uložení na skládce (skládkovné) stavebního odpadu betonového kód odpadu 170 101</t>
  </si>
  <si>
    <t>819874865</t>
  </si>
  <si>
    <t>31</t>
  </si>
  <si>
    <t>997223845</t>
  </si>
  <si>
    <t>Poplatek za uložení na skládce (skládkovné) odpadu asfaltového bez dehtu kód odpadu 170 302</t>
  </si>
  <si>
    <t>-815366959</t>
  </si>
  <si>
    <t>32</t>
  </si>
  <si>
    <t>998225111</t>
  </si>
  <si>
    <t>Přesun hmot pro pozemní komunikace s krytem z kamene, monolitickým betonovým nebo živičným</t>
  </si>
  <si>
    <t>2058685611</t>
  </si>
  <si>
    <t>33</t>
  </si>
  <si>
    <t>460520174</t>
  </si>
  <si>
    <t>Montáž trubek ochranných plastových ohebných do 110 mm uložených do rýhy</t>
  </si>
  <si>
    <t>910174193</t>
  </si>
  <si>
    <t>34</t>
  </si>
  <si>
    <t>34571355</t>
  </si>
  <si>
    <t>trubka elektroinstalační ohebná dvouplášťová korugovaná D 94/110 mm, HDPE+LDPE</t>
  </si>
  <si>
    <t>128</t>
  </si>
  <si>
    <t>1160845208</t>
  </si>
  <si>
    <t>35</t>
  </si>
  <si>
    <t>012002000</t>
  </si>
  <si>
    <t>Vytyčení stávajících sítí</t>
  </si>
  <si>
    <t>kpl</t>
  </si>
  <si>
    <t>1024</t>
  </si>
  <si>
    <t>1805900395</t>
  </si>
  <si>
    <t>36</t>
  </si>
  <si>
    <t>012303000</t>
  </si>
  <si>
    <t>Geodetické práce po výstavbě</t>
  </si>
  <si>
    <t>kpl…</t>
  </si>
  <si>
    <t>79905689</t>
  </si>
  <si>
    <t>37</t>
  </si>
  <si>
    <t>030001000</t>
  </si>
  <si>
    <t>Zařízení staveniště</t>
  </si>
  <si>
    <t>-1145649608</t>
  </si>
  <si>
    <t>38</t>
  </si>
  <si>
    <t>034303000</t>
  </si>
  <si>
    <t>Dopravní značení na staveništi</t>
  </si>
  <si>
    <t>292898883</t>
  </si>
  <si>
    <t>39</t>
  </si>
  <si>
    <t>090001000</t>
  </si>
  <si>
    <t>Doprava + režie</t>
  </si>
  <si>
    <t>-1617104919</t>
  </si>
  <si>
    <t>Rekonstrukce chodníku na sídliště Hory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</si>
</sst>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b/>
      <sz val="12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31" fillId="0" borderId="25" xfId="0" applyFont="1" applyBorder="1" applyAlignment="1" applyProtection="1">
      <alignment horizontal="center" vertical="center"/>
    </xf>
    <xf numFmtId="49" fontId="31" fillId="0" borderId="25" xfId="0" applyNumberFormat="1" applyFont="1" applyBorder="1" applyAlignment="1" applyProtection="1">
      <alignment horizontal="left" vertical="center" wrapText="1"/>
    </xf>
    <xf numFmtId="0" fontId="31" fillId="0" borderId="25" xfId="0" applyFont="1" applyBorder="1" applyAlignment="1" applyProtection="1">
      <alignment horizontal="center" vertical="center" wrapText="1"/>
    </xf>
    <xf numFmtId="167" fontId="31" fillId="0" borderId="25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3" fillId="0" borderId="0" xfId="0" applyFont="1" applyBorder="1" applyAlignment="1">
      <alignment horizontal="left" vertical="top" wrapText="1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5" borderId="0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</xf>
    <xf numFmtId="0" fontId="31" fillId="0" borderId="25" xfId="0" applyFont="1" applyBorder="1" applyAlignment="1" applyProtection="1">
      <alignment horizontal="left" vertical="center" wrapText="1"/>
    </xf>
    <xf numFmtId="4" fontId="31" fillId="0" borderId="25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2" activePane="bottomLeft" state="frozen"/>
      <selection pane="bottomLeft" activeCell="K6" sqref="K6:AO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55" t="s">
        <v>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R2" s="162" t="s">
        <v>8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57" t="s">
        <v>12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23"/>
      <c r="AS4" s="17" t="s">
        <v>13</v>
      </c>
      <c r="BS4" s="18" t="s">
        <v>14</v>
      </c>
    </row>
    <row r="5" spans="1:73" ht="14.4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59" t="s">
        <v>16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61" t="s">
        <v>292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24"/>
      <c r="AQ6" s="23"/>
      <c r="BS6" s="18" t="s">
        <v>9</v>
      </c>
    </row>
    <row r="7" spans="1:73" ht="14.45" customHeight="1">
      <c r="B7" s="22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140">
        <v>43680</v>
      </c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27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/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27</v>
      </c>
      <c r="AL14" s="24"/>
      <c r="AM14" s="24"/>
      <c r="AN14" s="26"/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26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27</v>
      </c>
      <c r="AL17" s="24"/>
      <c r="AM17" s="24"/>
      <c r="AN17" s="26" t="s">
        <v>5</v>
      </c>
      <c r="AO17" s="24"/>
      <c r="AP17" s="24"/>
      <c r="AQ17" s="23"/>
      <c r="BS17" s="18" t="s">
        <v>30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71" ht="18.399999999999999" customHeight="1">
      <c r="B20" s="22"/>
      <c r="C20" s="24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27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77" t="s">
        <v>5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8">
        <f>ROUND(AG87,2)</f>
        <v>0</v>
      </c>
      <c r="AL26" s="160"/>
      <c r="AM26" s="160"/>
      <c r="AN26" s="160"/>
      <c r="AO26" s="160"/>
      <c r="AP26" s="24"/>
      <c r="AQ26" s="23"/>
    </row>
    <row r="27" spans="2:71" ht="14.45" customHeight="1">
      <c r="B27" s="22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8">
        <f>ROUND(AG90,2)</f>
        <v>0</v>
      </c>
      <c r="AL27" s="178"/>
      <c r="AM27" s="178"/>
      <c r="AN27" s="178"/>
      <c r="AO27" s="178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79">
        <f>ROUND(AK26+AK27,2)</f>
        <v>0</v>
      </c>
      <c r="AL29" s="180"/>
      <c r="AM29" s="180"/>
      <c r="AN29" s="180"/>
      <c r="AO29" s="180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152">
        <v>0.21</v>
      </c>
      <c r="M31" s="153"/>
      <c r="N31" s="153"/>
      <c r="O31" s="153"/>
      <c r="P31" s="37"/>
      <c r="Q31" s="37"/>
      <c r="R31" s="37"/>
      <c r="S31" s="37"/>
      <c r="T31" s="40" t="s">
        <v>38</v>
      </c>
      <c r="U31" s="37"/>
      <c r="V31" s="37"/>
      <c r="W31" s="181">
        <f>ROUND(AZ87+SUM(CD91),2)</f>
        <v>0</v>
      </c>
      <c r="X31" s="153"/>
      <c r="Y31" s="153"/>
      <c r="Z31" s="153"/>
      <c r="AA31" s="153"/>
      <c r="AB31" s="153"/>
      <c r="AC31" s="153"/>
      <c r="AD31" s="153"/>
      <c r="AE31" s="153"/>
      <c r="AF31" s="37"/>
      <c r="AG31" s="37"/>
      <c r="AH31" s="37"/>
      <c r="AI31" s="37"/>
      <c r="AJ31" s="37"/>
      <c r="AK31" s="181">
        <f>ROUND(AV87+SUM(BY91),2)</f>
        <v>0</v>
      </c>
      <c r="AL31" s="153"/>
      <c r="AM31" s="153"/>
      <c r="AN31" s="153"/>
      <c r="AO31" s="153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152">
        <v>0.15</v>
      </c>
      <c r="M32" s="153"/>
      <c r="N32" s="153"/>
      <c r="O32" s="153"/>
      <c r="P32" s="37"/>
      <c r="Q32" s="37"/>
      <c r="R32" s="37"/>
      <c r="S32" s="37"/>
      <c r="T32" s="40" t="s">
        <v>38</v>
      </c>
      <c r="U32" s="37"/>
      <c r="V32" s="37"/>
      <c r="W32" s="181">
        <f>ROUND(BA87+SUM(CE91),2)</f>
        <v>0</v>
      </c>
      <c r="X32" s="153"/>
      <c r="Y32" s="153"/>
      <c r="Z32" s="153"/>
      <c r="AA32" s="153"/>
      <c r="AB32" s="153"/>
      <c r="AC32" s="153"/>
      <c r="AD32" s="153"/>
      <c r="AE32" s="153"/>
      <c r="AF32" s="37"/>
      <c r="AG32" s="37"/>
      <c r="AH32" s="37"/>
      <c r="AI32" s="37"/>
      <c r="AJ32" s="37"/>
      <c r="AK32" s="181">
        <f>ROUND(AW87+SUM(BZ91),2)</f>
        <v>0</v>
      </c>
      <c r="AL32" s="153"/>
      <c r="AM32" s="153"/>
      <c r="AN32" s="153"/>
      <c r="AO32" s="153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152">
        <v>0.21</v>
      </c>
      <c r="M33" s="153"/>
      <c r="N33" s="153"/>
      <c r="O33" s="153"/>
      <c r="P33" s="37"/>
      <c r="Q33" s="37"/>
      <c r="R33" s="37"/>
      <c r="S33" s="37"/>
      <c r="T33" s="40" t="s">
        <v>38</v>
      </c>
      <c r="U33" s="37"/>
      <c r="V33" s="37"/>
      <c r="W33" s="181">
        <f>ROUND(BB87+SUM(CF91),2)</f>
        <v>0</v>
      </c>
      <c r="X33" s="153"/>
      <c r="Y33" s="153"/>
      <c r="Z33" s="153"/>
      <c r="AA33" s="153"/>
      <c r="AB33" s="153"/>
      <c r="AC33" s="153"/>
      <c r="AD33" s="153"/>
      <c r="AE33" s="153"/>
      <c r="AF33" s="37"/>
      <c r="AG33" s="37"/>
      <c r="AH33" s="37"/>
      <c r="AI33" s="37"/>
      <c r="AJ33" s="37"/>
      <c r="AK33" s="181">
        <v>0</v>
      </c>
      <c r="AL33" s="153"/>
      <c r="AM33" s="153"/>
      <c r="AN33" s="153"/>
      <c r="AO33" s="153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152">
        <v>0.15</v>
      </c>
      <c r="M34" s="153"/>
      <c r="N34" s="153"/>
      <c r="O34" s="153"/>
      <c r="P34" s="37"/>
      <c r="Q34" s="37"/>
      <c r="R34" s="37"/>
      <c r="S34" s="37"/>
      <c r="T34" s="40" t="s">
        <v>38</v>
      </c>
      <c r="U34" s="37"/>
      <c r="V34" s="37"/>
      <c r="W34" s="181">
        <f>ROUND(BC87+SUM(CG91),2)</f>
        <v>0</v>
      </c>
      <c r="X34" s="153"/>
      <c r="Y34" s="153"/>
      <c r="Z34" s="153"/>
      <c r="AA34" s="153"/>
      <c r="AB34" s="153"/>
      <c r="AC34" s="153"/>
      <c r="AD34" s="153"/>
      <c r="AE34" s="153"/>
      <c r="AF34" s="37"/>
      <c r="AG34" s="37"/>
      <c r="AH34" s="37"/>
      <c r="AI34" s="37"/>
      <c r="AJ34" s="37"/>
      <c r="AK34" s="181">
        <v>0</v>
      </c>
      <c r="AL34" s="153"/>
      <c r="AM34" s="153"/>
      <c r="AN34" s="153"/>
      <c r="AO34" s="153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152">
        <v>0</v>
      </c>
      <c r="M35" s="153"/>
      <c r="N35" s="153"/>
      <c r="O35" s="153"/>
      <c r="P35" s="37"/>
      <c r="Q35" s="37"/>
      <c r="R35" s="37"/>
      <c r="S35" s="37"/>
      <c r="T35" s="40" t="s">
        <v>38</v>
      </c>
      <c r="U35" s="37"/>
      <c r="V35" s="37"/>
      <c r="W35" s="181">
        <f>ROUND(BD87+SUM(CH91),2)</f>
        <v>0</v>
      </c>
      <c r="X35" s="153"/>
      <c r="Y35" s="153"/>
      <c r="Z35" s="153"/>
      <c r="AA35" s="153"/>
      <c r="AB35" s="153"/>
      <c r="AC35" s="153"/>
      <c r="AD35" s="153"/>
      <c r="AE35" s="153"/>
      <c r="AF35" s="37"/>
      <c r="AG35" s="37"/>
      <c r="AH35" s="37"/>
      <c r="AI35" s="37"/>
      <c r="AJ35" s="37"/>
      <c r="AK35" s="181">
        <v>0</v>
      </c>
      <c r="AL35" s="153"/>
      <c r="AM35" s="153"/>
      <c r="AN35" s="153"/>
      <c r="AO35" s="153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183" t="s">
        <v>45</v>
      </c>
      <c r="Y37" s="184"/>
      <c r="Z37" s="184"/>
      <c r="AA37" s="184"/>
      <c r="AB37" s="184"/>
      <c r="AC37" s="44"/>
      <c r="AD37" s="44"/>
      <c r="AE37" s="44"/>
      <c r="AF37" s="44"/>
      <c r="AG37" s="44"/>
      <c r="AH37" s="44"/>
      <c r="AI37" s="44"/>
      <c r="AJ37" s="44"/>
      <c r="AK37" s="185">
        <f>SUM(AK29:AK35)</f>
        <v>0</v>
      </c>
      <c r="AL37" s="184"/>
      <c r="AM37" s="184"/>
      <c r="AN37" s="184"/>
      <c r="AO37" s="186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57" t="s">
        <v>52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ROZ190020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87" t="str">
        <f>K6</f>
        <v>Rekonstrukce chodníku na sídliště Hory</v>
      </c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Oloví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154">
        <v>43680</v>
      </c>
      <c r="AN80" s="154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66" t="str">
        <f>IF(E17="","",E17)</f>
        <v xml:space="preserve"> </v>
      </c>
      <c r="AN82" s="166"/>
      <c r="AO82" s="166"/>
      <c r="AP82" s="166"/>
      <c r="AQ82" s="33"/>
      <c r="AS82" s="167" t="s">
        <v>53</v>
      </c>
      <c r="AT82" s="168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28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31</v>
      </c>
      <c r="AJ83" s="32"/>
      <c r="AK83" s="32"/>
      <c r="AL83" s="32"/>
      <c r="AM83" s="166" t="str">
        <f>IF(E20="","",E20)</f>
        <v/>
      </c>
      <c r="AN83" s="166"/>
      <c r="AO83" s="166"/>
      <c r="AP83" s="166"/>
      <c r="AQ83" s="33"/>
      <c r="AS83" s="169"/>
      <c r="AT83" s="170"/>
      <c r="AU83" s="32"/>
      <c r="AV83" s="32"/>
      <c r="AW83" s="32"/>
      <c r="AX83" s="32"/>
      <c r="AY83" s="32"/>
      <c r="AZ83" s="32"/>
      <c r="BA83" s="32"/>
      <c r="BB83" s="32"/>
      <c r="BC83" s="32"/>
      <c r="BD83" s="69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9"/>
      <c r="AT84" s="170"/>
      <c r="AU84" s="32"/>
      <c r="AV84" s="32"/>
      <c r="AW84" s="32"/>
      <c r="AX84" s="32"/>
      <c r="AY84" s="32"/>
      <c r="AZ84" s="32"/>
      <c r="BA84" s="32"/>
      <c r="BB84" s="32"/>
      <c r="BC84" s="32"/>
      <c r="BD84" s="69"/>
    </row>
    <row r="85" spans="1:76" s="1" customFormat="1" ht="29.25" customHeight="1">
      <c r="B85" s="31"/>
      <c r="C85" s="189" t="s">
        <v>54</v>
      </c>
      <c r="D85" s="172"/>
      <c r="E85" s="172"/>
      <c r="F85" s="172"/>
      <c r="G85" s="172"/>
      <c r="H85" s="70"/>
      <c r="I85" s="171" t="s">
        <v>55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1" t="s">
        <v>56</v>
      </c>
      <c r="AH85" s="172"/>
      <c r="AI85" s="172"/>
      <c r="AJ85" s="172"/>
      <c r="AK85" s="172"/>
      <c r="AL85" s="172"/>
      <c r="AM85" s="172"/>
      <c r="AN85" s="171" t="s">
        <v>57</v>
      </c>
      <c r="AO85" s="172"/>
      <c r="AP85" s="173"/>
      <c r="AQ85" s="33"/>
      <c r="AS85" s="71" t="s">
        <v>58</v>
      </c>
      <c r="AT85" s="72" t="s">
        <v>59</v>
      </c>
      <c r="AU85" s="72" t="s">
        <v>60</v>
      </c>
      <c r="AV85" s="72" t="s">
        <v>61</v>
      </c>
      <c r="AW85" s="72" t="s">
        <v>62</v>
      </c>
      <c r="AX85" s="72" t="s">
        <v>63</v>
      </c>
      <c r="AY85" s="72" t="s">
        <v>64</v>
      </c>
      <c r="AZ85" s="72" t="s">
        <v>65</v>
      </c>
      <c r="BA85" s="72" t="s">
        <v>66</v>
      </c>
      <c r="BB85" s="72" t="s">
        <v>67</v>
      </c>
      <c r="BC85" s="72" t="s">
        <v>68</v>
      </c>
      <c r="BD85" s="73" t="s">
        <v>69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5" t="s">
        <v>70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76">
        <f>ROUND(AG88,2)</f>
        <v>0</v>
      </c>
      <c r="AH87" s="176"/>
      <c r="AI87" s="176"/>
      <c r="AJ87" s="176"/>
      <c r="AK87" s="176"/>
      <c r="AL87" s="176"/>
      <c r="AM87" s="176"/>
      <c r="AN87" s="165">
        <f>SUM(AG87,AT87)</f>
        <v>0</v>
      </c>
      <c r="AO87" s="165"/>
      <c r="AP87" s="165"/>
      <c r="AQ87" s="67"/>
      <c r="AS87" s="77">
        <f>ROUND(AS88,2)</f>
        <v>0</v>
      </c>
      <c r="AT87" s="78">
        <f>ROUND(SUM(AV87:AW87),2)</f>
        <v>0</v>
      </c>
      <c r="AU87" s="79">
        <f>ROUND(AU88,5)</f>
        <v>782.33883000000003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71</v>
      </c>
      <c r="BT87" s="81" t="s">
        <v>72</v>
      </c>
      <c r="BV87" s="81" t="s">
        <v>73</v>
      </c>
      <c r="BW87" s="81" t="s">
        <v>74</v>
      </c>
      <c r="BX87" s="81" t="s">
        <v>75</v>
      </c>
    </row>
    <row r="88" spans="1:76" s="5" customFormat="1" ht="31.5" customHeight="1">
      <c r="A88" s="82" t="s">
        <v>76</v>
      </c>
      <c r="B88" s="83"/>
      <c r="C88" s="84"/>
      <c r="D88" s="182" t="s">
        <v>16</v>
      </c>
      <c r="E88" s="182"/>
      <c r="F88" s="182"/>
      <c r="G88" s="182"/>
      <c r="H88" s="182"/>
      <c r="I88" s="85"/>
      <c r="J88" s="182" t="s">
        <v>18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74">
        <f>'ROZ190020 - Rekce chodníku Hory'!M29</f>
        <v>0</v>
      </c>
      <c r="AH88" s="175"/>
      <c r="AI88" s="175"/>
      <c r="AJ88" s="175"/>
      <c r="AK88" s="175"/>
      <c r="AL88" s="175"/>
      <c r="AM88" s="175"/>
      <c r="AN88" s="174">
        <f>SUM(AG88,AT88)</f>
        <v>0</v>
      </c>
      <c r="AO88" s="175"/>
      <c r="AP88" s="175"/>
      <c r="AQ88" s="86"/>
      <c r="AS88" s="87">
        <f>'ROZ190020 - Rekce chodníku Hory'!M27</f>
        <v>0</v>
      </c>
      <c r="AT88" s="88">
        <f>ROUND(SUM(AV88:AW88),2)</f>
        <v>0</v>
      </c>
      <c r="AU88" s="89">
        <f>'ROZ190020 - Rekce chodníku Hory'!W120</f>
        <v>782.33882799999992</v>
      </c>
      <c r="AV88" s="88">
        <f>'ROZ190020 - Rekce chodníku Hory'!M31</f>
        <v>0</v>
      </c>
      <c r="AW88" s="88">
        <f>'ROZ190020 - Rekce chodníku Hory'!M32</f>
        <v>0</v>
      </c>
      <c r="AX88" s="88">
        <f>'ROZ190020 - Rekce chodníku Hory'!M33</f>
        <v>0</v>
      </c>
      <c r="AY88" s="88">
        <f>'ROZ190020 - Rekce chodníku Hory'!M34</f>
        <v>0</v>
      </c>
      <c r="AZ88" s="88">
        <f>'ROZ190020 - Rekce chodníku Hory'!H31</f>
        <v>0</v>
      </c>
      <c r="BA88" s="88">
        <f>'ROZ190020 - Rekce chodníku Hory'!H32</f>
        <v>0</v>
      </c>
      <c r="BB88" s="88">
        <f>'ROZ190020 - Rekce chodníku Hory'!H33</f>
        <v>0</v>
      </c>
      <c r="BC88" s="88">
        <f>'ROZ190020 - Rekce chodníku Hory'!H34</f>
        <v>0</v>
      </c>
      <c r="BD88" s="90">
        <f>'ROZ190020 - Rekce chodníku Hory'!H35</f>
        <v>0</v>
      </c>
      <c r="BT88" s="91" t="s">
        <v>77</v>
      </c>
      <c r="BU88" s="91" t="s">
        <v>78</v>
      </c>
      <c r="BV88" s="91" t="s">
        <v>73</v>
      </c>
      <c r="BW88" s="91" t="s">
        <v>74</v>
      </c>
      <c r="BX88" s="91" t="s">
        <v>75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5" t="s">
        <v>79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65">
        <v>0</v>
      </c>
      <c r="AH90" s="165"/>
      <c r="AI90" s="165"/>
      <c r="AJ90" s="165"/>
      <c r="AK90" s="165"/>
      <c r="AL90" s="165"/>
      <c r="AM90" s="165"/>
      <c r="AN90" s="165">
        <v>0</v>
      </c>
      <c r="AO90" s="165"/>
      <c r="AP90" s="165"/>
      <c r="AQ90" s="33"/>
      <c r="AS90" s="71" t="s">
        <v>80</v>
      </c>
      <c r="AT90" s="72" t="s">
        <v>81</v>
      </c>
      <c r="AU90" s="72" t="s">
        <v>36</v>
      </c>
      <c r="AV90" s="73" t="s">
        <v>59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2"/>
      <c r="AT91" s="52"/>
      <c r="AU91" s="52"/>
      <c r="AV91" s="54"/>
    </row>
    <row r="92" spans="1:76" s="1" customFormat="1" ht="30" customHeight="1">
      <c r="B92" s="31"/>
      <c r="C92" s="93" t="s">
        <v>82</v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164">
        <f>ROUND(AG87+AG90,2)</f>
        <v>0</v>
      </c>
      <c r="AH92" s="164"/>
      <c r="AI92" s="164"/>
      <c r="AJ92" s="164"/>
      <c r="AK92" s="164"/>
      <c r="AL92" s="164"/>
      <c r="AM92" s="164"/>
      <c r="AN92" s="164">
        <f>AN87+AN90</f>
        <v>0</v>
      </c>
      <c r="AO92" s="164"/>
      <c r="AP92" s="164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6"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  <mergeCell ref="E23:AN23"/>
    <mergeCell ref="AK26:AO26"/>
    <mergeCell ref="AK27:AO27"/>
    <mergeCell ref="AK29:AO29"/>
    <mergeCell ref="W31:AE31"/>
    <mergeCell ref="AK31:AO31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C2:AP2"/>
    <mergeCell ref="C4:AP4"/>
    <mergeCell ref="K5:AO5"/>
    <mergeCell ref="K6:AO6"/>
    <mergeCell ref="AR2:BE2"/>
    <mergeCell ref="L33:O33"/>
    <mergeCell ref="L31:O31"/>
    <mergeCell ref="L32:O32"/>
    <mergeCell ref="L34:O34"/>
    <mergeCell ref="AM80:AN80"/>
    <mergeCell ref="W32:AE32"/>
    <mergeCell ref="AK32:AO32"/>
    <mergeCell ref="W33:AE33"/>
    <mergeCell ref="AK33:AO33"/>
    <mergeCell ref="W34:AE34"/>
    <mergeCell ref="AK34:AO34"/>
  </mergeCells>
  <hyperlinks>
    <hyperlink ref="K1:S1" location="C2" display="1) Souhrnný list stavby"/>
    <hyperlink ref="W1:AF1" location="C87" display="2) Rekapitulace objektů"/>
    <hyperlink ref="A88" location="'ROZ190020 - Výstavba chod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3"/>
  <sheetViews>
    <sheetView showGridLines="0" tabSelected="1" workbookViewId="0">
      <pane ySplit="1" topLeftCell="A161" activePane="bottomLeft" state="frozen"/>
      <selection pane="bottomLeft" activeCell="F158" sqref="F158:I15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5"/>
      <c r="B1" s="11"/>
      <c r="C1" s="11"/>
      <c r="D1" s="12" t="s">
        <v>1</v>
      </c>
      <c r="E1" s="11"/>
      <c r="F1" s="13" t="s">
        <v>83</v>
      </c>
      <c r="G1" s="13"/>
      <c r="H1" s="218" t="s">
        <v>84</v>
      </c>
      <c r="I1" s="218"/>
      <c r="J1" s="218"/>
      <c r="K1" s="218"/>
      <c r="L1" s="13" t="s">
        <v>85</v>
      </c>
      <c r="M1" s="11"/>
      <c r="N1" s="11"/>
      <c r="O1" s="12" t="s">
        <v>86</v>
      </c>
      <c r="P1" s="11"/>
      <c r="Q1" s="11"/>
      <c r="R1" s="11"/>
      <c r="S1" s="13" t="s">
        <v>87</v>
      </c>
      <c r="T1" s="13"/>
      <c r="U1" s="95"/>
      <c r="V1" s="9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55" t="s">
        <v>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162" t="s">
        <v>8</v>
      </c>
      <c r="T2" s="163"/>
      <c r="U2" s="163"/>
      <c r="V2" s="163"/>
      <c r="W2" s="163"/>
      <c r="X2" s="163"/>
      <c r="Y2" s="163"/>
      <c r="Z2" s="163"/>
      <c r="AA2" s="163"/>
      <c r="AB2" s="163"/>
      <c r="AC2" s="163"/>
      <c r="AT2" s="18" t="s">
        <v>74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88</v>
      </c>
    </row>
    <row r="4" spans="1:66" ht="36.950000000000003" customHeight="1">
      <c r="B4" s="22"/>
      <c r="C4" s="157" t="s">
        <v>89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23"/>
      <c r="T4" s="17" t="s">
        <v>13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s="1" customFormat="1" ht="32.85" customHeight="1">
      <c r="B6" s="31"/>
      <c r="C6" s="32"/>
      <c r="D6" s="27" t="s">
        <v>17</v>
      </c>
      <c r="E6" s="32"/>
      <c r="F6" s="161" t="s">
        <v>292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32"/>
      <c r="R6" s="33"/>
    </row>
    <row r="7" spans="1:66" s="1" customFormat="1" ht="14.45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1:66" s="1" customFormat="1" ht="14.45" customHeight="1">
      <c r="B8" s="31"/>
      <c r="C8" s="32"/>
      <c r="D8" s="28" t="s">
        <v>21</v>
      </c>
      <c r="E8" s="32"/>
      <c r="F8" s="26" t="s">
        <v>22</v>
      </c>
      <c r="G8" s="32"/>
      <c r="H8" s="32"/>
      <c r="I8" s="32"/>
      <c r="J8" s="32"/>
      <c r="K8" s="32"/>
      <c r="L8" s="32"/>
      <c r="M8" s="28" t="s">
        <v>23</v>
      </c>
      <c r="N8" s="32"/>
      <c r="O8" s="154">
        <f>'Rekapitulace stavby'!AN8</f>
        <v>43680</v>
      </c>
      <c r="P8" s="154"/>
      <c r="Q8" s="32"/>
      <c r="R8" s="33"/>
    </row>
    <row r="9" spans="1:66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5" customHeight="1">
      <c r="B10" s="31"/>
      <c r="C10" s="32"/>
      <c r="D10" s="28" t="s">
        <v>24</v>
      </c>
      <c r="E10" s="32"/>
      <c r="F10" s="32"/>
      <c r="G10" s="32"/>
      <c r="H10" s="32"/>
      <c r="I10" s="32"/>
      <c r="J10" s="32"/>
      <c r="K10" s="32"/>
      <c r="L10" s="32"/>
      <c r="M10" s="28" t="s">
        <v>25</v>
      </c>
      <c r="N10" s="32"/>
      <c r="O10" s="159" t="str">
        <f>IF('Rekapitulace stavby'!AN10="","",'Rekapitulace stavby'!AN10)</f>
        <v/>
      </c>
      <c r="P10" s="159"/>
      <c r="Q10" s="32"/>
      <c r="R10" s="33"/>
    </row>
    <row r="11" spans="1:66" s="1" customFormat="1" ht="18" customHeight="1">
      <c r="B11" s="31"/>
      <c r="C11" s="32"/>
      <c r="D11" s="32"/>
      <c r="E11" s="26" t="str">
        <f>IF('Rekapitulace stavby'!E11="","",'Rekapitulace stavby'!E11)</f>
        <v xml:space="preserve"> </v>
      </c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159" t="str">
        <f>IF('Rekapitulace stavby'!AN11="","",'Rekapitulace stavby'!AN11)</f>
        <v/>
      </c>
      <c r="P11" s="159"/>
      <c r="Q11" s="32"/>
      <c r="R11" s="33"/>
    </row>
    <row r="12" spans="1:66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>
      <c r="B13" s="31"/>
      <c r="C13" s="32"/>
      <c r="D13" s="28" t="s">
        <v>28</v>
      </c>
      <c r="E13" s="32"/>
      <c r="F13" s="32"/>
      <c r="G13" s="32"/>
      <c r="H13" s="32"/>
      <c r="I13" s="32"/>
      <c r="J13" s="32"/>
      <c r="K13" s="32"/>
      <c r="L13" s="32"/>
      <c r="M13" s="28" t="s">
        <v>25</v>
      </c>
      <c r="N13" s="32"/>
      <c r="O13" s="159"/>
      <c r="P13" s="159"/>
      <c r="Q13" s="32"/>
      <c r="R13" s="33"/>
    </row>
    <row r="14" spans="1:66" s="1" customFormat="1" ht="18" customHeight="1">
      <c r="B14" s="31"/>
      <c r="C14" s="32"/>
      <c r="D14" s="32"/>
      <c r="E14" s="26"/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159"/>
      <c r="P14" s="159"/>
      <c r="Q14" s="32"/>
      <c r="R14" s="33"/>
    </row>
    <row r="15" spans="1:66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>
      <c r="B16" s="31"/>
      <c r="C16" s="32"/>
      <c r="D16" s="28" t="s">
        <v>29</v>
      </c>
      <c r="E16" s="32"/>
      <c r="F16" s="32"/>
      <c r="G16" s="32"/>
      <c r="H16" s="32"/>
      <c r="I16" s="32"/>
      <c r="J16" s="32"/>
      <c r="K16" s="32"/>
      <c r="L16" s="32"/>
      <c r="M16" s="28" t="s">
        <v>25</v>
      </c>
      <c r="N16" s="32"/>
      <c r="O16" s="159" t="str">
        <f>IF('Rekapitulace stavby'!AN16="","",'Rekapitulace stavby'!AN16)</f>
        <v/>
      </c>
      <c r="P16" s="159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IF('Rekapitulace stavby'!E17="","",'Rekapitulace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159" t="str">
        <f>IF('Rekapitulace stavby'!AN17="","",'Rekapitulace stavby'!AN17)</f>
        <v/>
      </c>
      <c r="P17" s="159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31</v>
      </c>
      <c r="E19" s="32"/>
      <c r="F19" s="32"/>
      <c r="G19" s="32"/>
      <c r="H19" s="32"/>
      <c r="I19" s="32"/>
      <c r="J19" s="32"/>
      <c r="K19" s="32"/>
      <c r="L19" s="32"/>
      <c r="M19" s="28" t="s">
        <v>25</v>
      </c>
      <c r="N19" s="32"/>
      <c r="O19" s="159" t="s">
        <v>5</v>
      </c>
      <c r="P19" s="159"/>
      <c r="Q19" s="32"/>
      <c r="R19" s="33"/>
    </row>
    <row r="20" spans="2:18" s="1" customFormat="1" ht="18" customHeight="1">
      <c r="B20" s="31"/>
      <c r="C20" s="32"/>
      <c r="D20" s="32"/>
      <c r="E20" s="26"/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159" t="s">
        <v>5</v>
      </c>
      <c r="P20" s="159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77" t="s">
        <v>5</v>
      </c>
      <c r="F23" s="177"/>
      <c r="G23" s="177"/>
      <c r="H23" s="177"/>
      <c r="I23" s="177"/>
      <c r="J23" s="177"/>
      <c r="K23" s="177"/>
      <c r="L23" s="177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6" t="s">
        <v>90</v>
      </c>
      <c r="E26" s="32"/>
      <c r="F26" s="32"/>
      <c r="G26" s="32"/>
      <c r="H26" s="32"/>
      <c r="I26" s="32"/>
      <c r="J26" s="32"/>
      <c r="K26" s="32"/>
      <c r="L26" s="32"/>
      <c r="M26" s="178">
        <f>N87</f>
        <v>0</v>
      </c>
      <c r="N26" s="178"/>
      <c r="O26" s="178"/>
      <c r="P26" s="178"/>
      <c r="Q26" s="32"/>
      <c r="R26" s="33"/>
    </row>
    <row r="27" spans="2:18" s="1" customFormat="1" ht="14.45" customHeight="1">
      <c r="B27" s="31"/>
      <c r="C27" s="32"/>
      <c r="D27" s="30" t="s">
        <v>91</v>
      </c>
      <c r="E27" s="32"/>
      <c r="F27" s="32"/>
      <c r="G27" s="32"/>
      <c r="H27" s="32"/>
      <c r="I27" s="32"/>
      <c r="J27" s="32"/>
      <c r="K27" s="32"/>
      <c r="L27" s="32"/>
      <c r="M27" s="178">
        <f>N102</f>
        <v>0</v>
      </c>
      <c r="N27" s="178"/>
      <c r="O27" s="178"/>
      <c r="P27" s="178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7" t="s">
        <v>35</v>
      </c>
      <c r="E29" s="32"/>
      <c r="F29" s="32"/>
      <c r="G29" s="32"/>
      <c r="H29" s="32"/>
      <c r="I29" s="32"/>
      <c r="J29" s="32"/>
      <c r="K29" s="32"/>
      <c r="L29" s="32"/>
      <c r="M29" s="202">
        <f>ROUND(M26+M27,2)</f>
        <v>0</v>
      </c>
      <c r="N29" s="203"/>
      <c r="O29" s="203"/>
      <c r="P29" s="203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36</v>
      </c>
      <c r="E31" s="38" t="s">
        <v>37</v>
      </c>
      <c r="F31" s="39">
        <v>0.21</v>
      </c>
      <c r="G31" s="98" t="s">
        <v>38</v>
      </c>
      <c r="H31" s="212">
        <f>ROUND((SUM(BE102:BE103)+SUM(BE120:BE172)), 2)</f>
        <v>0</v>
      </c>
      <c r="I31" s="203"/>
      <c r="J31" s="203"/>
      <c r="K31" s="32"/>
      <c r="L31" s="32"/>
      <c r="M31" s="212">
        <f>ROUND(ROUND((SUM(BE102:BE103)+SUM(BE120:BE172)), 2)*F31, 2)</f>
        <v>0</v>
      </c>
      <c r="N31" s="203"/>
      <c r="O31" s="203"/>
      <c r="P31" s="203"/>
      <c r="Q31" s="32"/>
      <c r="R31" s="33"/>
    </row>
    <row r="32" spans="2:18" s="1" customFormat="1" ht="14.45" customHeight="1">
      <c r="B32" s="31"/>
      <c r="C32" s="32"/>
      <c r="D32" s="32"/>
      <c r="E32" s="38" t="s">
        <v>39</v>
      </c>
      <c r="F32" s="39">
        <v>0.15</v>
      </c>
      <c r="G32" s="98" t="s">
        <v>38</v>
      </c>
      <c r="H32" s="212">
        <f>ROUND((SUM(BF102:BF103)+SUM(BF120:BF172)), 2)</f>
        <v>0</v>
      </c>
      <c r="I32" s="203"/>
      <c r="J32" s="203"/>
      <c r="K32" s="32"/>
      <c r="L32" s="32"/>
      <c r="M32" s="212">
        <f>ROUND(ROUND((SUM(BF102:BF103)+SUM(BF120:BF172)), 2)*F32, 2)</f>
        <v>0</v>
      </c>
      <c r="N32" s="203"/>
      <c r="O32" s="203"/>
      <c r="P32" s="203"/>
      <c r="Q32" s="32"/>
      <c r="R32" s="33"/>
    </row>
    <row r="33" spans="2:18" s="1" customFormat="1" ht="14.45" hidden="1" customHeight="1">
      <c r="B33" s="31"/>
      <c r="C33" s="32"/>
      <c r="D33" s="32"/>
      <c r="E33" s="38" t="s">
        <v>40</v>
      </c>
      <c r="F33" s="39">
        <v>0.21</v>
      </c>
      <c r="G33" s="98" t="s">
        <v>38</v>
      </c>
      <c r="H33" s="212">
        <f>ROUND((SUM(BG102:BG103)+SUM(BG120:BG172)), 2)</f>
        <v>0</v>
      </c>
      <c r="I33" s="203"/>
      <c r="J33" s="203"/>
      <c r="K33" s="32"/>
      <c r="L33" s="32"/>
      <c r="M33" s="212">
        <v>0</v>
      </c>
      <c r="N33" s="203"/>
      <c r="O33" s="203"/>
      <c r="P33" s="203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41</v>
      </c>
      <c r="F34" s="39">
        <v>0.15</v>
      </c>
      <c r="G34" s="98" t="s">
        <v>38</v>
      </c>
      <c r="H34" s="212">
        <f>ROUND((SUM(BH102:BH103)+SUM(BH120:BH172)), 2)</f>
        <v>0</v>
      </c>
      <c r="I34" s="203"/>
      <c r="J34" s="203"/>
      <c r="K34" s="32"/>
      <c r="L34" s="32"/>
      <c r="M34" s="212">
        <v>0</v>
      </c>
      <c r="N34" s="203"/>
      <c r="O34" s="203"/>
      <c r="P34" s="203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42</v>
      </c>
      <c r="F35" s="39">
        <v>0</v>
      </c>
      <c r="G35" s="98" t="s">
        <v>38</v>
      </c>
      <c r="H35" s="212">
        <f>ROUND((SUM(BI102:BI103)+SUM(BI120:BI172)), 2)</f>
        <v>0</v>
      </c>
      <c r="I35" s="203"/>
      <c r="J35" s="203"/>
      <c r="K35" s="32"/>
      <c r="L35" s="32"/>
      <c r="M35" s="212">
        <v>0</v>
      </c>
      <c r="N35" s="203"/>
      <c r="O35" s="203"/>
      <c r="P35" s="203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4"/>
      <c r="D37" s="99" t="s">
        <v>43</v>
      </c>
      <c r="E37" s="70"/>
      <c r="F37" s="70"/>
      <c r="G37" s="100" t="s">
        <v>44</v>
      </c>
      <c r="H37" s="101" t="s">
        <v>45</v>
      </c>
      <c r="I37" s="70"/>
      <c r="J37" s="70"/>
      <c r="K37" s="70"/>
      <c r="L37" s="204">
        <f>SUM(M29:M35)</f>
        <v>0</v>
      </c>
      <c r="M37" s="204"/>
      <c r="N37" s="204"/>
      <c r="O37" s="204"/>
      <c r="P37" s="205"/>
      <c r="Q37" s="94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57" t="s">
        <v>92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0000000000003" customHeight="1">
      <c r="B78" s="31"/>
      <c r="C78" s="65" t="s">
        <v>17</v>
      </c>
      <c r="D78" s="32"/>
      <c r="E78" s="32"/>
      <c r="F78" s="187" t="str">
        <f>F6</f>
        <v>Rekonstrukce chodníku na sídliště Hory</v>
      </c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F8</f>
        <v>Oloví</v>
      </c>
      <c r="G80" s="32"/>
      <c r="H80" s="32"/>
      <c r="I80" s="32"/>
      <c r="J80" s="32"/>
      <c r="K80" s="28" t="s">
        <v>23</v>
      </c>
      <c r="L80" s="32"/>
      <c r="M80" s="154">
        <f>IF(O8="","",O8)</f>
        <v>43680</v>
      </c>
      <c r="N80" s="154"/>
      <c r="O80" s="154"/>
      <c r="P80" s="154"/>
      <c r="Q80" s="32"/>
      <c r="R80" s="33"/>
    </row>
    <row r="81" spans="2:47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5">
      <c r="B82" s="31"/>
      <c r="C82" s="28" t="s">
        <v>24</v>
      </c>
      <c r="D82" s="32"/>
      <c r="E82" s="32"/>
      <c r="F82" s="26" t="str">
        <f>E11</f>
        <v xml:space="preserve"> </v>
      </c>
      <c r="G82" s="32"/>
      <c r="H82" s="32"/>
      <c r="I82" s="32"/>
      <c r="J82" s="32"/>
      <c r="K82" s="28" t="s">
        <v>29</v>
      </c>
      <c r="L82" s="32"/>
      <c r="M82" s="159" t="str">
        <f>E17</f>
        <v xml:space="preserve"> </v>
      </c>
      <c r="N82" s="159"/>
      <c r="O82" s="159"/>
      <c r="P82" s="159"/>
      <c r="Q82" s="159"/>
      <c r="R82" s="33"/>
    </row>
    <row r="83" spans="2:47" s="1" customFormat="1" ht="14.45" customHeight="1">
      <c r="B83" s="31"/>
      <c r="C83" s="28" t="s">
        <v>28</v>
      </c>
      <c r="D83" s="32"/>
      <c r="E83" s="32"/>
      <c r="F83" s="26" t="str">
        <f>IF(E14="","",E14)</f>
        <v/>
      </c>
      <c r="G83" s="32"/>
      <c r="H83" s="32"/>
      <c r="I83" s="32"/>
      <c r="J83" s="32"/>
      <c r="K83" s="28" t="s">
        <v>31</v>
      </c>
      <c r="L83" s="32"/>
      <c r="M83" s="159">
        <f>E20</f>
        <v>0</v>
      </c>
      <c r="N83" s="159"/>
      <c r="O83" s="159"/>
      <c r="P83" s="159"/>
      <c r="Q83" s="159"/>
      <c r="R83" s="33"/>
    </row>
    <row r="84" spans="2:47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29.25" customHeight="1">
      <c r="B85" s="31"/>
      <c r="C85" s="206" t="s">
        <v>93</v>
      </c>
      <c r="D85" s="207"/>
      <c r="E85" s="207"/>
      <c r="F85" s="207"/>
      <c r="G85" s="207"/>
      <c r="H85" s="94"/>
      <c r="I85" s="94"/>
      <c r="J85" s="94"/>
      <c r="K85" s="94"/>
      <c r="L85" s="94"/>
      <c r="M85" s="94"/>
      <c r="N85" s="206" t="s">
        <v>94</v>
      </c>
      <c r="O85" s="207"/>
      <c r="P85" s="207"/>
      <c r="Q85" s="207"/>
      <c r="R85" s="33"/>
    </row>
    <row r="86" spans="2:47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2" t="s">
        <v>95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65">
        <f>N120</f>
        <v>0</v>
      </c>
      <c r="O87" s="208"/>
      <c r="P87" s="208"/>
      <c r="Q87" s="208"/>
      <c r="R87" s="33"/>
      <c r="AU87" s="18" t="s">
        <v>96</v>
      </c>
    </row>
    <row r="88" spans="2:47" s="6" customFormat="1" ht="24.95" customHeight="1">
      <c r="B88" s="103"/>
      <c r="C88" s="104"/>
      <c r="D88" s="105" t="s">
        <v>97</v>
      </c>
      <c r="E88" s="104"/>
      <c r="F88" s="104"/>
      <c r="G88" s="104"/>
      <c r="H88" s="104"/>
      <c r="I88" s="104"/>
      <c r="J88" s="104"/>
      <c r="K88" s="104"/>
      <c r="L88" s="104"/>
      <c r="M88" s="104"/>
      <c r="N88" s="201">
        <f>N121</f>
        <v>0</v>
      </c>
      <c r="O88" s="209"/>
      <c r="P88" s="209"/>
      <c r="Q88" s="209"/>
      <c r="R88" s="106"/>
    </row>
    <row r="89" spans="2:47" s="7" customFormat="1" ht="19.899999999999999" customHeight="1">
      <c r="B89" s="107"/>
      <c r="C89" s="108"/>
      <c r="D89" s="109" t="s">
        <v>98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10">
        <f>N122</f>
        <v>0</v>
      </c>
      <c r="O89" s="211"/>
      <c r="P89" s="211"/>
      <c r="Q89" s="211"/>
      <c r="R89" s="110"/>
    </row>
    <row r="90" spans="2:47" s="7" customFormat="1" ht="19.899999999999999" customHeight="1">
      <c r="B90" s="107"/>
      <c r="C90" s="108"/>
      <c r="D90" s="109" t="s">
        <v>99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10">
        <f>N135</f>
        <v>0</v>
      </c>
      <c r="O90" s="211"/>
      <c r="P90" s="211"/>
      <c r="Q90" s="211"/>
      <c r="R90" s="110"/>
    </row>
    <row r="91" spans="2:47" s="7" customFormat="1" ht="19.899999999999999" customHeight="1">
      <c r="B91" s="107"/>
      <c r="C91" s="108"/>
      <c r="D91" s="109" t="s">
        <v>100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10">
        <f>N139</f>
        <v>0</v>
      </c>
      <c r="O91" s="211"/>
      <c r="P91" s="211"/>
      <c r="Q91" s="211"/>
      <c r="R91" s="110"/>
    </row>
    <row r="92" spans="2:47" s="7" customFormat="1" ht="19.899999999999999" customHeight="1">
      <c r="B92" s="107"/>
      <c r="C92" s="108"/>
      <c r="D92" s="109" t="s">
        <v>101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10">
        <f>N151</f>
        <v>0</v>
      </c>
      <c r="O92" s="211"/>
      <c r="P92" s="211"/>
      <c r="Q92" s="211"/>
      <c r="R92" s="110"/>
    </row>
    <row r="93" spans="2:47" s="7" customFormat="1" ht="19.899999999999999" customHeight="1">
      <c r="B93" s="107"/>
      <c r="C93" s="108"/>
      <c r="D93" s="109" t="s">
        <v>102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10">
        <f>N157</f>
        <v>0</v>
      </c>
      <c r="O93" s="211"/>
      <c r="P93" s="211"/>
      <c r="Q93" s="211"/>
      <c r="R93" s="110"/>
    </row>
    <row r="94" spans="2:47" s="6" customFormat="1" ht="24.95" customHeight="1">
      <c r="B94" s="103"/>
      <c r="C94" s="104"/>
      <c r="D94" s="105" t="s">
        <v>103</v>
      </c>
      <c r="E94" s="104"/>
      <c r="F94" s="104"/>
      <c r="G94" s="104"/>
      <c r="H94" s="104"/>
      <c r="I94" s="104"/>
      <c r="J94" s="104"/>
      <c r="K94" s="104"/>
      <c r="L94" s="104"/>
      <c r="M94" s="104"/>
      <c r="N94" s="201">
        <f>N159</f>
        <v>0</v>
      </c>
      <c r="O94" s="209"/>
      <c r="P94" s="209"/>
      <c r="Q94" s="209"/>
      <c r="R94" s="106"/>
    </row>
    <row r="95" spans="2:47" s="6" customFormat="1" ht="24.95" customHeight="1">
      <c r="B95" s="103"/>
      <c r="C95" s="104"/>
      <c r="D95" s="105" t="s">
        <v>104</v>
      </c>
      <c r="E95" s="104"/>
      <c r="F95" s="104"/>
      <c r="G95" s="104"/>
      <c r="H95" s="104"/>
      <c r="I95" s="104"/>
      <c r="J95" s="104"/>
      <c r="K95" s="104"/>
      <c r="L95" s="104"/>
      <c r="M95" s="104"/>
      <c r="N95" s="201">
        <f>N160</f>
        <v>0</v>
      </c>
      <c r="O95" s="209"/>
      <c r="P95" s="209"/>
      <c r="Q95" s="209"/>
      <c r="R95" s="106"/>
    </row>
    <row r="96" spans="2:47" s="7" customFormat="1" ht="19.899999999999999" customHeight="1">
      <c r="B96" s="107"/>
      <c r="C96" s="108"/>
      <c r="D96" s="109" t="s">
        <v>105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10">
        <f>N161</f>
        <v>0</v>
      </c>
      <c r="O96" s="211"/>
      <c r="P96" s="211"/>
      <c r="Q96" s="211"/>
      <c r="R96" s="110"/>
    </row>
    <row r="97" spans="2:21" s="6" customFormat="1" ht="24.95" customHeight="1">
      <c r="B97" s="103"/>
      <c r="C97" s="104"/>
      <c r="D97" s="105" t="s">
        <v>106</v>
      </c>
      <c r="E97" s="104"/>
      <c r="F97" s="104"/>
      <c r="G97" s="104"/>
      <c r="H97" s="104"/>
      <c r="I97" s="104"/>
      <c r="J97" s="104"/>
      <c r="K97" s="104"/>
      <c r="L97" s="104"/>
      <c r="M97" s="104"/>
      <c r="N97" s="201">
        <f>N164</f>
        <v>0</v>
      </c>
      <c r="O97" s="209"/>
      <c r="P97" s="209"/>
      <c r="Q97" s="209"/>
      <c r="R97" s="106"/>
    </row>
    <row r="98" spans="2:21" s="7" customFormat="1" ht="19.899999999999999" customHeight="1">
      <c r="B98" s="107"/>
      <c r="C98" s="108"/>
      <c r="D98" s="109" t="s">
        <v>107</v>
      </c>
      <c r="E98" s="108"/>
      <c r="F98" s="108"/>
      <c r="G98" s="108"/>
      <c r="H98" s="108"/>
      <c r="I98" s="108"/>
      <c r="J98" s="108"/>
      <c r="K98" s="108"/>
      <c r="L98" s="108"/>
      <c r="M98" s="108"/>
      <c r="N98" s="210">
        <f>N165</f>
        <v>0</v>
      </c>
      <c r="O98" s="211"/>
      <c r="P98" s="211"/>
      <c r="Q98" s="211"/>
      <c r="R98" s="110"/>
    </row>
    <row r="99" spans="2:21" s="7" customFormat="1" ht="19.899999999999999" customHeight="1">
      <c r="B99" s="107"/>
      <c r="C99" s="108"/>
      <c r="D99" s="109" t="s">
        <v>108</v>
      </c>
      <c r="E99" s="108"/>
      <c r="F99" s="108"/>
      <c r="G99" s="108"/>
      <c r="H99" s="108"/>
      <c r="I99" s="108"/>
      <c r="J99" s="108"/>
      <c r="K99" s="108"/>
      <c r="L99" s="108"/>
      <c r="M99" s="108"/>
      <c r="N99" s="210">
        <f>N168</f>
        <v>0</v>
      </c>
      <c r="O99" s="211"/>
      <c r="P99" s="211"/>
      <c r="Q99" s="211"/>
      <c r="R99" s="110"/>
    </row>
    <row r="100" spans="2:21" s="7" customFormat="1" ht="19.899999999999999" customHeight="1">
      <c r="B100" s="107"/>
      <c r="C100" s="108"/>
      <c r="D100" s="109" t="s">
        <v>109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210">
        <f>N171</f>
        <v>0</v>
      </c>
      <c r="O100" s="211"/>
      <c r="P100" s="211"/>
      <c r="Q100" s="211"/>
      <c r="R100" s="110"/>
    </row>
    <row r="101" spans="2:21" s="1" customFormat="1" ht="21.7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21" s="1" customFormat="1" ht="29.25" customHeight="1">
      <c r="B102" s="31"/>
      <c r="C102" s="102" t="s">
        <v>110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208">
        <v>0</v>
      </c>
      <c r="O102" s="213"/>
      <c r="P102" s="213"/>
      <c r="Q102" s="213"/>
      <c r="R102" s="33"/>
      <c r="T102" s="111"/>
      <c r="U102" s="112" t="s">
        <v>36</v>
      </c>
    </row>
    <row r="103" spans="2:21" s="1" customFormat="1" ht="18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21" s="1" customFormat="1" ht="29.25" customHeight="1">
      <c r="B104" s="31"/>
      <c r="C104" s="93" t="s">
        <v>82</v>
      </c>
      <c r="D104" s="94"/>
      <c r="E104" s="94"/>
      <c r="F104" s="94"/>
      <c r="G104" s="94"/>
      <c r="H104" s="94"/>
      <c r="I104" s="94"/>
      <c r="J104" s="94"/>
      <c r="K104" s="94"/>
      <c r="L104" s="164">
        <f>ROUND(SUM(N87+N102),2)</f>
        <v>0</v>
      </c>
      <c r="M104" s="164"/>
      <c r="N104" s="164"/>
      <c r="O104" s="164"/>
      <c r="P104" s="164"/>
      <c r="Q104" s="164"/>
      <c r="R104" s="33"/>
    </row>
    <row r="105" spans="2:21" s="1" customFormat="1" ht="6.95" customHeight="1"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</row>
    <row r="109" spans="2:21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spans="2:21" s="1" customFormat="1" ht="36.950000000000003" customHeight="1">
      <c r="B110" s="31"/>
      <c r="C110" s="157" t="s">
        <v>111</v>
      </c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33"/>
    </row>
    <row r="111" spans="2:21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1" s="1" customFormat="1" ht="36.950000000000003" customHeight="1">
      <c r="B112" s="31"/>
      <c r="C112" s="65" t="s">
        <v>17</v>
      </c>
      <c r="D112" s="32"/>
      <c r="E112" s="32"/>
      <c r="F112" s="187" t="str">
        <f>F6</f>
        <v>Rekonstrukce chodníku na sídliště Hory</v>
      </c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32"/>
      <c r="R112" s="33"/>
    </row>
    <row r="113" spans="2:65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18" customHeight="1">
      <c r="B114" s="31"/>
      <c r="C114" s="28" t="s">
        <v>21</v>
      </c>
      <c r="D114" s="32"/>
      <c r="E114" s="32"/>
      <c r="F114" s="26" t="str">
        <f>F8</f>
        <v>Oloví</v>
      </c>
      <c r="G114" s="32"/>
      <c r="H114" s="32"/>
      <c r="I114" s="32"/>
      <c r="J114" s="32"/>
      <c r="K114" s="28" t="s">
        <v>23</v>
      </c>
      <c r="L114" s="32"/>
      <c r="M114" s="154">
        <f>IF(O8="","",O8)</f>
        <v>43680</v>
      </c>
      <c r="N114" s="154"/>
      <c r="O114" s="154"/>
      <c r="P114" s="154"/>
      <c r="Q114" s="32"/>
      <c r="R114" s="33"/>
    </row>
    <row r="115" spans="2:65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1" customFormat="1" ht="15">
      <c r="B116" s="31"/>
      <c r="C116" s="28" t="s">
        <v>24</v>
      </c>
      <c r="D116" s="32"/>
      <c r="E116" s="32"/>
      <c r="F116" s="26" t="str">
        <f>E11</f>
        <v xml:space="preserve"> </v>
      </c>
      <c r="G116" s="32"/>
      <c r="H116" s="32"/>
      <c r="I116" s="32"/>
      <c r="J116" s="32"/>
      <c r="K116" s="28" t="s">
        <v>29</v>
      </c>
      <c r="L116" s="32"/>
      <c r="M116" s="159" t="str">
        <f>E17</f>
        <v xml:space="preserve"> </v>
      </c>
      <c r="N116" s="159"/>
      <c r="O116" s="159"/>
      <c r="P116" s="159"/>
      <c r="Q116" s="159"/>
      <c r="R116" s="33"/>
    </row>
    <row r="117" spans="2:65" s="1" customFormat="1" ht="14.45" customHeight="1">
      <c r="B117" s="31"/>
      <c r="C117" s="28" t="s">
        <v>28</v>
      </c>
      <c r="D117" s="32"/>
      <c r="E117" s="32"/>
      <c r="F117" s="26" t="str">
        <f>IF(E14="","",E14)</f>
        <v/>
      </c>
      <c r="G117" s="32"/>
      <c r="H117" s="32"/>
      <c r="I117" s="32"/>
      <c r="J117" s="32"/>
      <c r="K117" s="28" t="s">
        <v>31</v>
      </c>
      <c r="L117" s="32"/>
      <c r="M117" s="159">
        <f>E20</f>
        <v>0</v>
      </c>
      <c r="N117" s="159"/>
      <c r="O117" s="159"/>
      <c r="P117" s="159"/>
      <c r="Q117" s="159"/>
      <c r="R117" s="33"/>
    </row>
    <row r="118" spans="2:65" s="1" customFormat="1" ht="10.3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8" customFormat="1" ht="29.25" customHeight="1">
      <c r="B119" s="113"/>
      <c r="C119" s="114" t="s">
        <v>112</v>
      </c>
      <c r="D119" s="115" t="s">
        <v>113</v>
      </c>
      <c r="E119" s="115" t="s">
        <v>54</v>
      </c>
      <c r="F119" s="214" t="s">
        <v>114</v>
      </c>
      <c r="G119" s="214"/>
      <c r="H119" s="214"/>
      <c r="I119" s="214"/>
      <c r="J119" s="115" t="s">
        <v>115</v>
      </c>
      <c r="K119" s="115" t="s">
        <v>116</v>
      </c>
      <c r="L119" s="214" t="s">
        <v>117</v>
      </c>
      <c r="M119" s="214"/>
      <c r="N119" s="214" t="s">
        <v>94</v>
      </c>
      <c r="O119" s="214"/>
      <c r="P119" s="214"/>
      <c r="Q119" s="215"/>
      <c r="R119" s="116"/>
      <c r="T119" s="71" t="s">
        <v>118</v>
      </c>
      <c r="U119" s="72" t="s">
        <v>36</v>
      </c>
      <c r="V119" s="72" t="s">
        <v>119</v>
      </c>
      <c r="W119" s="72" t="s">
        <v>120</v>
      </c>
      <c r="X119" s="72" t="s">
        <v>121</v>
      </c>
      <c r="Y119" s="72" t="s">
        <v>122</v>
      </c>
      <c r="Z119" s="72" t="s">
        <v>123</v>
      </c>
      <c r="AA119" s="73" t="s">
        <v>124</v>
      </c>
    </row>
    <row r="120" spans="2:65" s="1" customFormat="1" ht="29.25" customHeight="1">
      <c r="B120" s="31"/>
      <c r="C120" s="75" t="s">
        <v>90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16">
        <f>BK120</f>
        <v>0</v>
      </c>
      <c r="O120" s="217"/>
      <c r="P120" s="217"/>
      <c r="Q120" s="217"/>
      <c r="R120" s="33"/>
      <c r="T120" s="74"/>
      <c r="U120" s="47"/>
      <c r="V120" s="47"/>
      <c r="W120" s="117">
        <f>W121+W159+W160+W164</f>
        <v>782.33882799999992</v>
      </c>
      <c r="X120" s="47"/>
      <c r="Y120" s="117">
        <f>Y121+Y159+Y160+Y164</f>
        <v>102.63730000000001</v>
      </c>
      <c r="Z120" s="47"/>
      <c r="AA120" s="118">
        <f>AA121+AA159+AA160+AA164</f>
        <v>375.75</v>
      </c>
      <c r="AT120" s="18" t="s">
        <v>71</v>
      </c>
      <c r="AU120" s="18" t="s">
        <v>96</v>
      </c>
      <c r="BK120" s="119">
        <f>BK121+BK159+BK160+BK164</f>
        <v>0</v>
      </c>
    </row>
    <row r="121" spans="2:65" s="9" customFormat="1" ht="37.35" customHeight="1">
      <c r="B121" s="120"/>
      <c r="C121" s="121"/>
      <c r="D121" s="122" t="s">
        <v>97</v>
      </c>
      <c r="E121" s="122"/>
      <c r="F121" s="122"/>
      <c r="G121" s="122"/>
      <c r="H121" s="122"/>
      <c r="I121" s="122"/>
      <c r="J121" s="122"/>
      <c r="K121" s="122"/>
      <c r="L121" s="122"/>
      <c r="M121" s="122"/>
      <c r="N121" s="200">
        <f>BK121</f>
        <v>0</v>
      </c>
      <c r="O121" s="201"/>
      <c r="P121" s="201"/>
      <c r="Q121" s="201"/>
      <c r="R121" s="123"/>
      <c r="T121" s="124"/>
      <c r="U121" s="121"/>
      <c r="V121" s="121"/>
      <c r="W121" s="125">
        <f>W122+W135+W139+W151+W157</f>
        <v>781.48682799999995</v>
      </c>
      <c r="X121" s="121"/>
      <c r="Y121" s="125">
        <f>Y122+Y135+Y139+Y151+Y157</f>
        <v>102.63316</v>
      </c>
      <c r="Z121" s="121"/>
      <c r="AA121" s="126">
        <f>AA122+AA135+AA139+AA151+AA157</f>
        <v>375.75</v>
      </c>
      <c r="AR121" s="127" t="s">
        <v>77</v>
      </c>
      <c r="AT121" s="128" t="s">
        <v>71</v>
      </c>
      <c r="AU121" s="128" t="s">
        <v>72</v>
      </c>
      <c r="AY121" s="127" t="s">
        <v>125</v>
      </c>
      <c r="BK121" s="129">
        <f>BK122+BK135+BK139+BK151+BK157</f>
        <v>0</v>
      </c>
    </row>
    <row r="122" spans="2:65" s="9" customFormat="1" ht="19.899999999999999" customHeight="1">
      <c r="B122" s="120"/>
      <c r="C122" s="121"/>
      <c r="D122" s="130" t="s">
        <v>98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91">
        <f>BK122</f>
        <v>0</v>
      </c>
      <c r="O122" s="192"/>
      <c r="P122" s="192"/>
      <c r="Q122" s="192"/>
      <c r="R122" s="123"/>
      <c r="T122" s="124"/>
      <c r="U122" s="121"/>
      <c r="V122" s="121"/>
      <c r="W122" s="125">
        <f>SUM(W123:W134)</f>
        <v>379.38499999999999</v>
      </c>
      <c r="X122" s="121"/>
      <c r="Y122" s="125">
        <f>SUM(Y123:Y134)</f>
        <v>0.53089999999999993</v>
      </c>
      <c r="Z122" s="121"/>
      <c r="AA122" s="126">
        <f>SUM(AA123:AA134)</f>
        <v>375.75</v>
      </c>
      <c r="AR122" s="127" t="s">
        <v>77</v>
      </c>
      <c r="AT122" s="128" t="s">
        <v>71</v>
      </c>
      <c r="AU122" s="128" t="s">
        <v>77</v>
      </c>
      <c r="AY122" s="127" t="s">
        <v>125</v>
      </c>
      <c r="BK122" s="129">
        <f>SUM(BK123:BK134)</f>
        <v>0</v>
      </c>
    </row>
    <row r="123" spans="2:65" s="1" customFormat="1" ht="16.5" customHeight="1">
      <c r="B123" s="131"/>
      <c r="C123" s="141" t="s">
        <v>77</v>
      </c>
      <c r="D123" s="141" t="s">
        <v>126</v>
      </c>
      <c r="E123" s="142" t="s">
        <v>127</v>
      </c>
      <c r="F123" s="197" t="s">
        <v>128</v>
      </c>
      <c r="G123" s="197"/>
      <c r="H123" s="197"/>
      <c r="I123" s="197"/>
      <c r="J123" s="143" t="s">
        <v>129</v>
      </c>
      <c r="K123" s="144">
        <v>225</v>
      </c>
      <c r="L123" s="190">
        <v>0</v>
      </c>
      <c r="M123" s="190"/>
      <c r="N123" s="190">
        <f t="shared" ref="N123:N134" si="0">ROUND(L123*K123,2)</f>
        <v>0</v>
      </c>
      <c r="O123" s="190"/>
      <c r="P123" s="190"/>
      <c r="Q123" s="190"/>
      <c r="R123" s="132"/>
      <c r="T123" s="133" t="s">
        <v>5</v>
      </c>
      <c r="U123" s="40" t="s">
        <v>37</v>
      </c>
      <c r="V123" s="134">
        <v>0.27200000000000002</v>
      </c>
      <c r="W123" s="134">
        <f t="shared" ref="W123:W134" si="1">V123*K123</f>
        <v>61.2</v>
      </c>
      <c r="X123" s="134">
        <v>0</v>
      </c>
      <c r="Y123" s="134">
        <f t="shared" ref="Y123:Y134" si="2">X123*K123</f>
        <v>0</v>
      </c>
      <c r="Z123" s="134">
        <v>0.28999999999999998</v>
      </c>
      <c r="AA123" s="135">
        <f t="shared" ref="AA123:AA134" si="3">Z123*K123</f>
        <v>65.25</v>
      </c>
      <c r="AR123" s="18" t="s">
        <v>130</v>
      </c>
      <c r="AT123" s="18" t="s">
        <v>126</v>
      </c>
      <c r="AU123" s="18" t="s">
        <v>88</v>
      </c>
      <c r="AY123" s="18" t="s">
        <v>125</v>
      </c>
      <c r="BE123" s="136">
        <f t="shared" ref="BE123:BE134" si="4">IF(U123="základní",N123,0)</f>
        <v>0</v>
      </c>
      <c r="BF123" s="136">
        <f t="shared" ref="BF123:BF134" si="5">IF(U123="snížená",N123,0)</f>
        <v>0</v>
      </c>
      <c r="BG123" s="136">
        <f t="shared" ref="BG123:BG134" si="6">IF(U123="zákl. přenesená",N123,0)</f>
        <v>0</v>
      </c>
      <c r="BH123" s="136">
        <f t="shared" ref="BH123:BH134" si="7">IF(U123="sníž. přenesená",N123,0)</f>
        <v>0</v>
      </c>
      <c r="BI123" s="136">
        <f t="shared" ref="BI123:BI134" si="8">IF(U123="nulová",N123,0)</f>
        <v>0</v>
      </c>
      <c r="BJ123" s="18" t="s">
        <v>77</v>
      </c>
      <c r="BK123" s="136">
        <f t="shared" ref="BK123:BK134" si="9">ROUND(L123*K123,2)</f>
        <v>0</v>
      </c>
      <c r="BL123" s="18" t="s">
        <v>130</v>
      </c>
      <c r="BM123" s="18" t="s">
        <v>131</v>
      </c>
    </row>
    <row r="124" spans="2:65" s="1" customFormat="1" ht="16.5" customHeight="1">
      <c r="B124" s="131"/>
      <c r="C124" s="141" t="s">
        <v>88</v>
      </c>
      <c r="D124" s="141" t="s">
        <v>126</v>
      </c>
      <c r="E124" s="142" t="s">
        <v>132</v>
      </c>
      <c r="F124" s="197" t="s">
        <v>133</v>
      </c>
      <c r="G124" s="197"/>
      <c r="H124" s="197"/>
      <c r="I124" s="197"/>
      <c r="J124" s="143" t="s">
        <v>129</v>
      </c>
      <c r="K124" s="144">
        <v>225</v>
      </c>
      <c r="L124" s="190">
        <v>0</v>
      </c>
      <c r="M124" s="190"/>
      <c r="N124" s="190">
        <f t="shared" si="0"/>
        <v>0</v>
      </c>
      <c r="O124" s="190"/>
      <c r="P124" s="190"/>
      <c r="Q124" s="190"/>
      <c r="R124" s="132"/>
      <c r="T124" s="133" t="s">
        <v>5</v>
      </c>
      <c r="U124" s="40" t="s">
        <v>37</v>
      </c>
      <c r="V124" s="134">
        <v>0.22700000000000001</v>
      </c>
      <c r="W124" s="134">
        <f t="shared" si="1"/>
        <v>51.075000000000003</v>
      </c>
      <c r="X124" s="134">
        <v>0</v>
      </c>
      <c r="Y124" s="134">
        <f t="shared" si="2"/>
        <v>0</v>
      </c>
      <c r="Z124" s="134">
        <v>0.23</v>
      </c>
      <c r="AA124" s="135">
        <f t="shared" si="3"/>
        <v>51.75</v>
      </c>
      <c r="AR124" s="18" t="s">
        <v>130</v>
      </c>
      <c r="AT124" s="18" t="s">
        <v>126</v>
      </c>
      <c r="AU124" s="18" t="s">
        <v>88</v>
      </c>
      <c r="AY124" s="18" t="s">
        <v>125</v>
      </c>
      <c r="BE124" s="136">
        <f t="shared" si="4"/>
        <v>0</v>
      </c>
      <c r="BF124" s="136">
        <f t="shared" si="5"/>
        <v>0</v>
      </c>
      <c r="BG124" s="136">
        <f t="shared" si="6"/>
        <v>0</v>
      </c>
      <c r="BH124" s="136">
        <f t="shared" si="7"/>
        <v>0</v>
      </c>
      <c r="BI124" s="136">
        <f t="shared" si="8"/>
        <v>0</v>
      </c>
      <c r="BJ124" s="18" t="s">
        <v>77</v>
      </c>
      <c r="BK124" s="136">
        <f t="shared" si="9"/>
        <v>0</v>
      </c>
      <c r="BL124" s="18" t="s">
        <v>130</v>
      </c>
      <c r="BM124" s="18" t="s">
        <v>134</v>
      </c>
    </row>
    <row r="125" spans="2:65" s="1" customFormat="1" ht="25.5" customHeight="1">
      <c r="B125" s="131"/>
      <c r="C125" s="141" t="s">
        <v>135</v>
      </c>
      <c r="D125" s="141" t="s">
        <v>126</v>
      </c>
      <c r="E125" s="142" t="s">
        <v>136</v>
      </c>
      <c r="F125" s="197" t="s">
        <v>137</v>
      </c>
      <c r="G125" s="197"/>
      <c r="H125" s="197"/>
      <c r="I125" s="197"/>
      <c r="J125" s="143" t="s">
        <v>138</v>
      </c>
      <c r="K125" s="144">
        <v>450</v>
      </c>
      <c r="L125" s="190">
        <v>0</v>
      </c>
      <c r="M125" s="190"/>
      <c r="N125" s="190">
        <f t="shared" si="0"/>
        <v>0</v>
      </c>
      <c r="O125" s="190"/>
      <c r="P125" s="190"/>
      <c r="Q125" s="190"/>
      <c r="R125" s="132"/>
      <c r="T125" s="133" t="s">
        <v>5</v>
      </c>
      <c r="U125" s="40" t="s">
        <v>37</v>
      </c>
      <c r="V125" s="134">
        <v>0.16900000000000001</v>
      </c>
      <c r="W125" s="134">
        <f t="shared" si="1"/>
        <v>76.050000000000011</v>
      </c>
      <c r="X125" s="134">
        <v>0</v>
      </c>
      <c r="Y125" s="134">
        <f t="shared" si="2"/>
        <v>0</v>
      </c>
      <c r="Z125" s="134">
        <v>0.22</v>
      </c>
      <c r="AA125" s="135">
        <f t="shared" si="3"/>
        <v>99</v>
      </c>
      <c r="AR125" s="18" t="s">
        <v>130</v>
      </c>
      <c r="AT125" s="18" t="s">
        <v>126</v>
      </c>
      <c r="AU125" s="18" t="s">
        <v>88</v>
      </c>
      <c r="AY125" s="18" t="s">
        <v>125</v>
      </c>
      <c r="BE125" s="136">
        <f t="shared" si="4"/>
        <v>0</v>
      </c>
      <c r="BF125" s="136">
        <f t="shared" si="5"/>
        <v>0</v>
      </c>
      <c r="BG125" s="136">
        <f t="shared" si="6"/>
        <v>0</v>
      </c>
      <c r="BH125" s="136">
        <f t="shared" si="7"/>
        <v>0</v>
      </c>
      <c r="BI125" s="136">
        <f t="shared" si="8"/>
        <v>0</v>
      </c>
      <c r="BJ125" s="18" t="s">
        <v>77</v>
      </c>
      <c r="BK125" s="136">
        <f t="shared" si="9"/>
        <v>0</v>
      </c>
      <c r="BL125" s="18" t="s">
        <v>130</v>
      </c>
      <c r="BM125" s="18" t="s">
        <v>139</v>
      </c>
    </row>
    <row r="126" spans="2:65" s="1" customFormat="1" ht="25.5" customHeight="1">
      <c r="B126" s="131"/>
      <c r="C126" s="141" t="s">
        <v>130</v>
      </c>
      <c r="D126" s="141" t="s">
        <v>126</v>
      </c>
      <c r="E126" s="142" t="s">
        <v>140</v>
      </c>
      <c r="F126" s="197" t="s">
        <v>141</v>
      </c>
      <c r="G126" s="197"/>
      <c r="H126" s="197"/>
      <c r="I126" s="197"/>
      <c r="J126" s="143" t="s">
        <v>138</v>
      </c>
      <c r="K126" s="144">
        <v>450</v>
      </c>
      <c r="L126" s="190">
        <v>0</v>
      </c>
      <c r="M126" s="190"/>
      <c r="N126" s="190">
        <f t="shared" si="0"/>
        <v>0</v>
      </c>
      <c r="O126" s="190"/>
      <c r="P126" s="190"/>
      <c r="Q126" s="190"/>
      <c r="R126" s="132"/>
      <c r="T126" s="133" t="s">
        <v>5</v>
      </c>
      <c r="U126" s="40" t="s">
        <v>37</v>
      </c>
      <c r="V126" s="134">
        <v>8.5999999999999993E-2</v>
      </c>
      <c r="W126" s="134">
        <f t="shared" si="1"/>
        <v>38.699999999999996</v>
      </c>
      <c r="X126" s="134">
        <v>0</v>
      </c>
      <c r="Y126" s="134">
        <f t="shared" si="2"/>
        <v>0</v>
      </c>
      <c r="Z126" s="134">
        <v>0.35499999999999998</v>
      </c>
      <c r="AA126" s="135">
        <f t="shared" si="3"/>
        <v>159.75</v>
      </c>
      <c r="AR126" s="18" t="s">
        <v>130</v>
      </c>
      <c r="AT126" s="18" t="s">
        <v>126</v>
      </c>
      <c r="AU126" s="18" t="s">
        <v>88</v>
      </c>
      <c r="AY126" s="18" t="s">
        <v>125</v>
      </c>
      <c r="BE126" s="136">
        <f t="shared" si="4"/>
        <v>0</v>
      </c>
      <c r="BF126" s="136">
        <f t="shared" si="5"/>
        <v>0</v>
      </c>
      <c r="BG126" s="136">
        <f t="shared" si="6"/>
        <v>0</v>
      </c>
      <c r="BH126" s="136">
        <f t="shared" si="7"/>
        <v>0</v>
      </c>
      <c r="BI126" s="136">
        <f t="shared" si="8"/>
        <v>0</v>
      </c>
      <c r="BJ126" s="18" t="s">
        <v>77</v>
      </c>
      <c r="BK126" s="136">
        <f t="shared" si="9"/>
        <v>0</v>
      </c>
      <c r="BL126" s="18" t="s">
        <v>130</v>
      </c>
      <c r="BM126" s="18" t="s">
        <v>142</v>
      </c>
    </row>
    <row r="127" spans="2:65" s="1" customFormat="1" ht="25.5" customHeight="1">
      <c r="B127" s="131"/>
      <c r="C127" s="141" t="s">
        <v>143</v>
      </c>
      <c r="D127" s="141" t="s">
        <v>126</v>
      </c>
      <c r="E127" s="142" t="s">
        <v>144</v>
      </c>
      <c r="F127" s="197" t="s">
        <v>145</v>
      </c>
      <c r="G127" s="197"/>
      <c r="H127" s="197"/>
      <c r="I127" s="197"/>
      <c r="J127" s="143" t="s">
        <v>146</v>
      </c>
      <c r="K127" s="144">
        <v>20</v>
      </c>
      <c r="L127" s="190"/>
      <c r="M127" s="190"/>
      <c r="N127" s="190">
        <f t="shared" si="0"/>
        <v>0</v>
      </c>
      <c r="O127" s="190"/>
      <c r="P127" s="190"/>
      <c r="Q127" s="190"/>
      <c r="R127" s="132"/>
      <c r="T127" s="133" t="s">
        <v>5</v>
      </c>
      <c r="U127" s="40" t="s">
        <v>37</v>
      </c>
      <c r="V127" s="134">
        <v>0.65200000000000002</v>
      </c>
      <c r="W127" s="134">
        <f t="shared" si="1"/>
        <v>13.040000000000001</v>
      </c>
      <c r="X127" s="134">
        <v>0</v>
      </c>
      <c r="Y127" s="134">
        <f t="shared" si="2"/>
        <v>0</v>
      </c>
      <c r="Z127" s="134">
        <v>0</v>
      </c>
      <c r="AA127" s="135">
        <f t="shared" si="3"/>
        <v>0</v>
      </c>
      <c r="AR127" s="18" t="s">
        <v>130</v>
      </c>
      <c r="AT127" s="18" t="s">
        <v>126</v>
      </c>
      <c r="AU127" s="18" t="s">
        <v>88</v>
      </c>
      <c r="AY127" s="18" t="s">
        <v>125</v>
      </c>
      <c r="BE127" s="136">
        <f t="shared" si="4"/>
        <v>0</v>
      </c>
      <c r="BF127" s="136">
        <f t="shared" si="5"/>
        <v>0</v>
      </c>
      <c r="BG127" s="136">
        <f t="shared" si="6"/>
        <v>0</v>
      </c>
      <c r="BH127" s="136">
        <f t="shared" si="7"/>
        <v>0</v>
      </c>
      <c r="BI127" s="136">
        <f t="shared" si="8"/>
        <v>0</v>
      </c>
      <c r="BJ127" s="18" t="s">
        <v>77</v>
      </c>
      <c r="BK127" s="136">
        <f t="shared" si="9"/>
        <v>0</v>
      </c>
      <c r="BL127" s="18" t="s">
        <v>130</v>
      </c>
      <c r="BM127" s="18" t="s">
        <v>147</v>
      </c>
    </row>
    <row r="128" spans="2:65" s="1" customFormat="1" ht="25.5" customHeight="1">
      <c r="B128" s="131"/>
      <c r="C128" s="141" t="s">
        <v>148</v>
      </c>
      <c r="D128" s="141" t="s">
        <v>126</v>
      </c>
      <c r="E128" s="142" t="s">
        <v>149</v>
      </c>
      <c r="F128" s="197" t="s">
        <v>150</v>
      </c>
      <c r="G128" s="197"/>
      <c r="H128" s="197"/>
      <c r="I128" s="197"/>
      <c r="J128" s="143" t="s">
        <v>146</v>
      </c>
      <c r="K128" s="144">
        <v>20</v>
      </c>
      <c r="L128" s="190">
        <v>0</v>
      </c>
      <c r="M128" s="190"/>
      <c r="N128" s="190">
        <f t="shared" si="0"/>
        <v>0</v>
      </c>
      <c r="O128" s="190"/>
      <c r="P128" s="190"/>
      <c r="Q128" s="190"/>
      <c r="R128" s="132"/>
      <c r="T128" s="133" t="s">
        <v>5</v>
      </c>
      <c r="U128" s="40" t="s">
        <v>37</v>
      </c>
      <c r="V128" s="134">
        <v>4.5999999999999999E-2</v>
      </c>
      <c r="W128" s="134">
        <f t="shared" si="1"/>
        <v>0.91999999999999993</v>
      </c>
      <c r="X128" s="134">
        <v>0</v>
      </c>
      <c r="Y128" s="134">
        <f t="shared" si="2"/>
        <v>0</v>
      </c>
      <c r="Z128" s="134">
        <v>0</v>
      </c>
      <c r="AA128" s="135">
        <f t="shared" si="3"/>
        <v>0</v>
      </c>
      <c r="AR128" s="18" t="s">
        <v>130</v>
      </c>
      <c r="AT128" s="18" t="s">
        <v>126</v>
      </c>
      <c r="AU128" s="18" t="s">
        <v>88</v>
      </c>
      <c r="AY128" s="18" t="s">
        <v>125</v>
      </c>
      <c r="BE128" s="136">
        <f t="shared" si="4"/>
        <v>0</v>
      </c>
      <c r="BF128" s="136">
        <f t="shared" si="5"/>
        <v>0</v>
      </c>
      <c r="BG128" s="136">
        <f t="shared" si="6"/>
        <v>0</v>
      </c>
      <c r="BH128" s="136">
        <f t="shared" si="7"/>
        <v>0</v>
      </c>
      <c r="BI128" s="136">
        <f t="shared" si="8"/>
        <v>0</v>
      </c>
      <c r="BJ128" s="18" t="s">
        <v>77</v>
      </c>
      <c r="BK128" s="136">
        <f t="shared" si="9"/>
        <v>0</v>
      </c>
      <c r="BL128" s="18" t="s">
        <v>130</v>
      </c>
      <c r="BM128" s="18" t="s">
        <v>151</v>
      </c>
    </row>
    <row r="129" spans="2:65" s="1" customFormat="1" ht="38.25" customHeight="1">
      <c r="B129" s="131"/>
      <c r="C129" s="141" t="s">
        <v>152</v>
      </c>
      <c r="D129" s="141" t="s">
        <v>126</v>
      </c>
      <c r="E129" s="142" t="s">
        <v>153</v>
      </c>
      <c r="F129" s="197" t="s">
        <v>154</v>
      </c>
      <c r="G129" s="197"/>
      <c r="H129" s="197"/>
      <c r="I129" s="197"/>
      <c r="J129" s="143" t="s">
        <v>146</v>
      </c>
      <c r="K129" s="144">
        <v>400</v>
      </c>
      <c r="L129" s="190"/>
      <c r="M129" s="190"/>
      <c r="N129" s="190">
        <f t="shared" si="0"/>
        <v>0</v>
      </c>
      <c r="O129" s="190"/>
      <c r="P129" s="190"/>
      <c r="Q129" s="190"/>
      <c r="R129" s="132"/>
      <c r="T129" s="133" t="s">
        <v>5</v>
      </c>
      <c r="U129" s="40" t="s">
        <v>37</v>
      </c>
      <c r="V129" s="134">
        <v>4.0000000000000001E-3</v>
      </c>
      <c r="W129" s="134">
        <f t="shared" si="1"/>
        <v>1.6</v>
      </c>
      <c r="X129" s="134">
        <v>0</v>
      </c>
      <c r="Y129" s="134">
        <f t="shared" si="2"/>
        <v>0</v>
      </c>
      <c r="Z129" s="134">
        <v>0</v>
      </c>
      <c r="AA129" s="135">
        <f t="shared" si="3"/>
        <v>0</v>
      </c>
      <c r="AR129" s="18" t="s">
        <v>130</v>
      </c>
      <c r="AT129" s="18" t="s">
        <v>126</v>
      </c>
      <c r="AU129" s="18" t="s">
        <v>88</v>
      </c>
      <c r="AY129" s="18" t="s">
        <v>125</v>
      </c>
      <c r="BE129" s="136">
        <f t="shared" si="4"/>
        <v>0</v>
      </c>
      <c r="BF129" s="136">
        <f t="shared" si="5"/>
        <v>0</v>
      </c>
      <c r="BG129" s="136">
        <f t="shared" si="6"/>
        <v>0</v>
      </c>
      <c r="BH129" s="136">
        <f t="shared" si="7"/>
        <v>0</v>
      </c>
      <c r="BI129" s="136">
        <f t="shared" si="8"/>
        <v>0</v>
      </c>
      <c r="BJ129" s="18" t="s">
        <v>77</v>
      </c>
      <c r="BK129" s="136">
        <f t="shared" si="9"/>
        <v>0</v>
      </c>
      <c r="BL129" s="18" t="s">
        <v>130</v>
      </c>
      <c r="BM129" s="18" t="s">
        <v>155</v>
      </c>
    </row>
    <row r="130" spans="2:65" s="1" customFormat="1" ht="25.5" customHeight="1">
      <c r="B130" s="131"/>
      <c r="C130" s="141" t="s">
        <v>156</v>
      </c>
      <c r="D130" s="141" t="s">
        <v>126</v>
      </c>
      <c r="E130" s="142" t="s">
        <v>157</v>
      </c>
      <c r="F130" s="197" t="s">
        <v>158</v>
      </c>
      <c r="G130" s="197"/>
      <c r="H130" s="197"/>
      <c r="I130" s="197"/>
      <c r="J130" s="143" t="s">
        <v>159</v>
      </c>
      <c r="K130" s="144">
        <v>36</v>
      </c>
      <c r="L130" s="190">
        <v>0</v>
      </c>
      <c r="M130" s="190"/>
      <c r="N130" s="190">
        <f t="shared" si="0"/>
        <v>0</v>
      </c>
      <c r="O130" s="190"/>
      <c r="P130" s="190"/>
      <c r="Q130" s="190"/>
      <c r="R130" s="132"/>
      <c r="T130" s="133" t="s">
        <v>5</v>
      </c>
      <c r="U130" s="40" t="s">
        <v>37</v>
      </c>
      <c r="V130" s="134">
        <v>0</v>
      </c>
      <c r="W130" s="134">
        <f t="shared" si="1"/>
        <v>0</v>
      </c>
      <c r="X130" s="134">
        <v>0</v>
      </c>
      <c r="Y130" s="134">
        <f t="shared" si="2"/>
        <v>0</v>
      </c>
      <c r="Z130" s="134">
        <v>0</v>
      </c>
      <c r="AA130" s="135">
        <f t="shared" si="3"/>
        <v>0</v>
      </c>
      <c r="AR130" s="18" t="s">
        <v>130</v>
      </c>
      <c r="AT130" s="18" t="s">
        <v>126</v>
      </c>
      <c r="AU130" s="18" t="s">
        <v>88</v>
      </c>
      <c r="AY130" s="18" t="s">
        <v>125</v>
      </c>
      <c r="BE130" s="136">
        <f t="shared" si="4"/>
        <v>0</v>
      </c>
      <c r="BF130" s="136">
        <f t="shared" si="5"/>
        <v>0</v>
      </c>
      <c r="BG130" s="136">
        <f t="shared" si="6"/>
        <v>0</v>
      </c>
      <c r="BH130" s="136">
        <f t="shared" si="7"/>
        <v>0</v>
      </c>
      <c r="BI130" s="136">
        <f t="shared" si="8"/>
        <v>0</v>
      </c>
      <c r="BJ130" s="18" t="s">
        <v>77</v>
      </c>
      <c r="BK130" s="136">
        <f t="shared" si="9"/>
        <v>0</v>
      </c>
      <c r="BL130" s="18" t="s">
        <v>130</v>
      </c>
      <c r="BM130" s="18" t="s">
        <v>160</v>
      </c>
    </row>
    <row r="131" spans="2:65" s="1" customFormat="1" ht="38.25" customHeight="1">
      <c r="B131" s="131"/>
      <c r="C131" s="141" t="s">
        <v>161</v>
      </c>
      <c r="D131" s="141" t="s">
        <v>126</v>
      </c>
      <c r="E131" s="142" t="s">
        <v>162</v>
      </c>
      <c r="F131" s="197" t="s">
        <v>163</v>
      </c>
      <c r="G131" s="197"/>
      <c r="H131" s="197"/>
      <c r="I131" s="197"/>
      <c r="J131" s="143" t="s">
        <v>138</v>
      </c>
      <c r="K131" s="144">
        <v>400</v>
      </c>
      <c r="L131" s="190">
        <v>0</v>
      </c>
      <c r="M131" s="190"/>
      <c r="N131" s="190">
        <f t="shared" si="0"/>
        <v>0</v>
      </c>
      <c r="O131" s="190"/>
      <c r="P131" s="190"/>
      <c r="Q131" s="190"/>
      <c r="R131" s="132"/>
      <c r="T131" s="133" t="s">
        <v>5</v>
      </c>
      <c r="U131" s="40" t="s">
        <v>37</v>
      </c>
      <c r="V131" s="134">
        <v>0.13</v>
      </c>
      <c r="W131" s="134">
        <f t="shared" si="1"/>
        <v>52</v>
      </c>
      <c r="X131" s="134">
        <v>0</v>
      </c>
      <c r="Y131" s="134">
        <f t="shared" si="2"/>
        <v>0</v>
      </c>
      <c r="Z131" s="134">
        <v>0</v>
      </c>
      <c r="AA131" s="135">
        <f t="shared" si="3"/>
        <v>0</v>
      </c>
      <c r="AR131" s="18" t="s">
        <v>130</v>
      </c>
      <c r="AT131" s="18" t="s">
        <v>126</v>
      </c>
      <c r="AU131" s="18" t="s">
        <v>88</v>
      </c>
      <c r="AY131" s="18" t="s">
        <v>125</v>
      </c>
      <c r="BE131" s="136">
        <f t="shared" si="4"/>
        <v>0</v>
      </c>
      <c r="BF131" s="136">
        <f t="shared" si="5"/>
        <v>0</v>
      </c>
      <c r="BG131" s="136">
        <f t="shared" si="6"/>
        <v>0</v>
      </c>
      <c r="BH131" s="136">
        <f t="shared" si="7"/>
        <v>0</v>
      </c>
      <c r="BI131" s="136">
        <f t="shared" si="8"/>
        <v>0</v>
      </c>
      <c r="BJ131" s="18" t="s">
        <v>77</v>
      </c>
      <c r="BK131" s="136">
        <f t="shared" si="9"/>
        <v>0</v>
      </c>
      <c r="BL131" s="18" t="s">
        <v>130</v>
      </c>
      <c r="BM131" s="18" t="s">
        <v>164</v>
      </c>
    </row>
    <row r="132" spans="2:65" s="1" customFormat="1" ht="16.5" customHeight="1">
      <c r="B132" s="131"/>
      <c r="C132" s="145" t="s">
        <v>165</v>
      </c>
      <c r="D132" s="145" t="s">
        <v>166</v>
      </c>
      <c r="E132" s="146" t="s">
        <v>167</v>
      </c>
      <c r="F132" s="198" t="s">
        <v>168</v>
      </c>
      <c r="G132" s="198"/>
      <c r="H132" s="198"/>
      <c r="I132" s="198"/>
      <c r="J132" s="147" t="s">
        <v>146</v>
      </c>
      <c r="K132" s="148">
        <v>2.335</v>
      </c>
      <c r="L132" s="199">
        <v>0</v>
      </c>
      <c r="M132" s="199"/>
      <c r="N132" s="199">
        <f t="shared" si="0"/>
        <v>0</v>
      </c>
      <c r="O132" s="190"/>
      <c r="P132" s="190"/>
      <c r="Q132" s="190"/>
      <c r="R132" s="132"/>
      <c r="T132" s="133" t="s">
        <v>5</v>
      </c>
      <c r="U132" s="40" t="s">
        <v>37</v>
      </c>
      <c r="V132" s="134">
        <v>0</v>
      </c>
      <c r="W132" s="134">
        <f t="shared" si="1"/>
        <v>0</v>
      </c>
      <c r="X132" s="134">
        <v>0.21</v>
      </c>
      <c r="Y132" s="134">
        <f t="shared" si="2"/>
        <v>0.49034999999999995</v>
      </c>
      <c r="Z132" s="134">
        <v>0</v>
      </c>
      <c r="AA132" s="135">
        <f t="shared" si="3"/>
        <v>0</v>
      </c>
      <c r="AR132" s="18" t="s">
        <v>156</v>
      </c>
      <c r="AT132" s="18" t="s">
        <v>166</v>
      </c>
      <c r="AU132" s="18" t="s">
        <v>88</v>
      </c>
      <c r="AY132" s="18" t="s">
        <v>125</v>
      </c>
      <c r="BE132" s="136">
        <f t="shared" si="4"/>
        <v>0</v>
      </c>
      <c r="BF132" s="136">
        <f t="shared" si="5"/>
        <v>0</v>
      </c>
      <c r="BG132" s="136">
        <f t="shared" si="6"/>
        <v>0</v>
      </c>
      <c r="BH132" s="136">
        <f t="shared" si="7"/>
        <v>0</v>
      </c>
      <c r="BI132" s="136">
        <f t="shared" si="8"/>
        <v>0</v>
      </c>
      <c r="BJ132" s="18" t="s">
        <v>77</v>
      </c>
      <c r="BK132" s="136">
        <f t="shared" si="9"/>
        <v>0</v>
      </c>
      <c r="BL132" s="18" t="s">
        <v>130</v>
      </c>
      <c r="BM132" s="18" t="s">
        <v>169</v>
      </c>
    </row>
    <row r="133" spans="2:65" s="1" customFormat="1" ht="38.25" customHeight="1">
      <c r="B133" s="131"/>
      <c r="C133" s="141" t="s">
        <v>170</v>
      </c>
      <c r="D133" s="141" t="s">
        <v>126</v>
      </c>
      <c r="E133" s="142" t="s">
        <v>171</v>
      </c>
      <c r="F133" s="197" t="s">
        <v>172</v>
      </c>
      <c r="G133" s="197"/>
      <c r="H133" s="197"/>
      <c r="I133" s="197"/>
      <c r="J133" s="143" t="s">
        <v>138</v>
      </c>
      <c r="K133" s="144">
        <v>400</v>
      </c>
      <c r="L133" s="190">
        <v>0</v>
      </c>
      <c r="M133" s="190"/>
      <c r="N133" s="190">
        <f t="shared" si="0"/>
        <v>0</v>
      </c>
      <c r="O133" s="190"/>
      <c r="P133" s="190"/>
      <c r="Q133" s="190"/>
      <c r="R133" s="132"/>
      <c r="T133" s="133" t="s">
        <v>5</v>
      </c>
      <c r="U133" s="40" t="s">
        <v>37</v>
      </c>
      <c r="V133" s="134">
        <v>0.21199999999999999</v>
      </c>
      <c r="W133" s="134">
        <f t="shared" si="1"/>
        <v>84.8</v>
      </c>
      <c r="X133" s="134">
        <v>8.0000000000000007E-5</v>
      </c>
      <c r="Y133" s="134">
        <f t="shared" si="2"/>
        <v>3.2000000000000001E-2</v>
      </c>
      <c r="Z133" s="134">
        <v>0</v>
      </c>
      <c r="AA133" s="135">
        <f t="shared" si="3"/>
        <v>0</v>
      </c>
      <c r="AR133" s="18" t="s">
        <v>130</v>
      </c>
      <c r="AT133" s="18" t="s">
        <v>126</v>
      </c>
      <c r="AU133" s="18" t="s">
        <v>88</v>
      </c>
      <c r="AY133" s="18" t="s">
        <v>125</v>
      </c>
      <c r="BE133" s="136">
        <f t="shared" si="4"/>
        <v>0</v>
      </c>
      <c r="BF133" s="136">
        <f t="shared" si="5"/>
        <v>0</v>
      </c>
      <c r="BG133" s="136">
        <f t="shared" si="6"/>
        <v>0</v>
      </c>
      <c r="BH133" s="136">
        <f t="shared" si="7"/>
        <v>0</v>
      </c>
      <c r="BI133" s="136">
        <f t="shared" si="8"/>
        <v>0</v>
      </c>
      <c r="BJ133" s="18" t="s">
        <v>77</v>
      </c>
      <c r="BK133" s="136">
        <f t="shared" si="9"/>
        <v>0</v>
      </c>
      <c r="BL133" s="18" t="s">
        <v>130</v>
      </c>
      <c r="BM133" s="18" t="s">
        <v>173</v>
      </c>
    </row>
    <row r="134" spans="2:65" s="1" customFormat="1" ht="16.5" customHeight="1">
      <c r="B134" s="131"/>
      <c r="C134" s="145" t="s">
        <v>174</v>
      </c>
      <c r="D134" s="145" t="s">
        <v>166</v>
      </c>
      <c r="E134" s="146" t="s">
        <v>175</v>
      </c>
      <c r="F134" s="198" t="s">
        <v>176</v>
      </c>
      <c r="G134" s="198"/>
      <c r="H134" s="198"/>
      <c r="I134" s="198"/>
      <c r="J134" s="147" t="s">
        <v>177</v>
      </c>
      <c r="K134" s="148">
        <v>8.5500000000000007</v>
      </c>
      <c r="L134" s="199">
        <v>0</v>
      </c>
      <c r="M134" s="199"/>
      <c r="N134" s="199">
        <f t="shared" si="0"/>
        <v>0</v>
      </c>
      <c r="O134" s="190"/>
      <c r="P134" s="190"/>
      <c r="Q134" s="190"/>
      <c r="R134" s="132"/>
      <c r="T134" s="133" t="s">
        <v>5</v>
      </c>
      <c r="U134" s="40" t="s">
        <v>37</v>
      </c>
      <c r="V134" s="134">
        <v>0</v>
      </c>
      <c r="W134" s="134">
        <f t="shared" si="1"/>
        <v>0</v>
      </c>
      <c r="X134" s="134">
        <v>1E-3</v>
      </c>
      <c r="Y134" s="134">
        <f t="shared" si="2"/>
        <v>8.5500000000000003E-3</v>
      </c>
      <c r="Z134" s="134">
        <v>0</v>
      </c>
      <c r="AA134" s="135">
        <f t="shared" si="3"/>
        <v>0</v>
      </c>
      <c r="AR134" s="18" t="s">
        <v>156</v>
      </c>
      <c r="AT134" s="18" t="s">
        <v>166</v>
      </c>
      <c r="AU134" s="18" t="s">
        <v>88</v>
      </c>
      <c r="AY134" s="18" t="s">
        <v>125</v>
      </c>
      <c r="BE134" s="136">
        <f t="shared" si="4"/>
        <v>0</v>
      </c>
      <c r="BF134" s="136">
        <f t="shared" si="5"/>
        <v>0</v>
      </c>
      <c r="BG134" s="136">
        <f t="shared" si="6"/>
        <v>0</v>
      </c>
      <c r="BH134" s="136">
        <f t="shared" si="7"/>
        <v>0</v>
      </c>
      <c r="BI134" s="136">
        <f t="shared" si="8"/>
        <v>0</v>
      </c>
      <c r="BJ134" s="18" t="s">
        <v>77</v>
      </c>
      <c r="BK134" s="136">
        <f t="shared" si="9"/>
        <v>0</v>
      </c>
      <c r="BL134" s="18" t="s">
        <v>130</v>
      </c>
      <c r="BM134" s="18" t="s">
        <v>178</v>
      </c>
    </row>
    <row r="135" spans="2:65" s="9" customFormat="1" ht="29.85" customHeight="1">
      <c r="B135" s="120"/>
      <c r="C135" s="149"/>
      <c r="D135" s="150" t="s">
        <v>99</v>
      </c>
      <c r="E135" s="150"/>
      <c r="F135" s="150"/>
      <c r="G135" s="150"/>
      <c r="H135" s="150"/>
      <c r="I135" s="150"/>
      <c r="J135" s="150"/>
      <c r="K135" s="150"/>
      <c r="L135" s="130"/>
      <c r="M135" s="130"/>
      <c r="N135" s="195">
        <f>BK135</f>
        <v>0</v>
      </c>
      <c r="O135" s="196"/>
      <c r="P135" s="196"/>
      <c r="Q135" s="196"/>
      <c r="R135" s="123"/>
      <c r="T135" s="124"/>
      <c r="U135" s="121"/>
      <c r="V135" s="121"/>
      <c r="W135" s="125">
        <f>SUM(W136:W138)</f>
        <v>66.577499999999986</v>
      </c>
      <c r="X135" s="121"/>
      <c r="Y135" s="125">
        <f>SUM(Y136:Y138)</f>
        <v>0.80999999999999994</v>
      </c>
      <c r="Z135" s="121"/>
      <c r="AA135" s="126">
        <f>SUM(AA136:AA138)</f>
        <v>0</v>
      </c>
      <c r="AR135" s="127" t="s">
        <v>77</v>
      </c>
      <c r="AT135" s="128" t="s">
        <v>71</v>
      </c>
      <c r="AU135" s="128" t="s">
        <v>77</v>
      </c>
      <c r="AY135" s="127" t="s">
        <v>125</v>
      </c>
      <c r="BK135" s="129">
        <f>SUM(BK136:BK138)</f>
        <v>0</v>
      </c>
    </row>
    <row r="136" spans="2:65" s="1" customFormat="1" ht="25.5" customHeight="1">
      <c r="B136" s="131"/>
      <c r="C136" s="141" t="s">
        <v>179</v>
      </c>
      <c r="D136" s="141" t="s">
        <v>126</v>
      </c>
      <c r="E136" s="142" t="s">
        <v>180</v>
      </c>
      <c r="F136" s="197" t="s">
        <v>181</v>
      </c>
      <c r="G136" s="197"/>
      <c r="H136" s="197"/>
      <c r="I136" s="197"/>
      <c r="J136" s="143" t="s">
        <v>138</v>
      </c>
      <c r="K136" s="144">
        <v>405</v>
      </c>
      <c r="L136" s="190">
        <v>0</v>
      </c>
      <c r="M136" s="190"/>
      <c r="N136" s="190">
        <f>ROUND(L136*K136,2)</f>
        <v>0</v>
      </c>
      <c r="O136" s="190"/>
      <c r="P136" s="190"/>
      <c r="Q136" s="190"/>
      <c r="R136" s="132"/>
      <c r="T136" s="133" t="s">
        <v>5</v>
      </c>
      <c r="U136" s="40" t="s">
        <v>37</v>
      </c>
      <c r="V136" s="134">
        <v>3.5000000000000003E-2</v>
      </c>
      <c r="W136" s="134">
        <f>V136*K136</f>
        <v>14.175000000000001</v>
      </c>
      <c r="X136" s="134">
        <v>0</v>
      </c>
      <c r="Y136" s="134">
        <f>X136*K136</f>
        <v>0</v>
      </c>
      <c r="Z136" s="134">
        <v>0</v>
      </c>
      <c r="AA136" s="135">
        <f>Z136*K136</f>
        <v>0</v>
      </c>
      <c r="AR136" s="18" t="s">
        <v>130</v>
      </c>
      <c r="AT136" s="18" t="s">
        <v>126</v>
      </c>
      <c r="AU136" s="18" t="s">
        <v>88</v>
      </c>
      <c r="AY136" s="18" t="s">
        <v>125</v>
      </c>
      <c r="BE136" s="136">
        <f>IF(U136="základní",N136,0)</f>
        <v>0</v>
      </c>
      <c r="BF136" s="136">
        <f>IF(U136="snížená",N136,0)</f>
        <v>0</v>
      </c>
      <c r="BG136" s="136">
        <f>IF(U136="zákl. přenesená",N136,0)</f>
        <v>0</v>
      </c>
      <c r="BH136" s="136">
        <f>IF(U136="sníž. přenesená",N136,0)</f>
        <v>0</v>
      </c>
      <c r="BI136" s="136">
        <f>IF(U136="nulová",N136,0)</f>
        <v>0</v>
      </c>
      <c r="BJ136" s="18" t="s">
        <v>77</v>
      </c>
      <c r="BK136" s="136">
        <f>ROUND(L136*K136,2)</f>
        <v>0</v>
      </c>
      <c r="BL136" s="18" t="s">
        <v>130</v>
      </c>
      <c r="BM136" s="18" t="s">
        <v>182</v>
      </c>
    </row>
    <row r="137" spans="2:65" s="1" customFormat="1" ht="38.25" customHeight="1">
      <c r="B137" s="131"/>
      <c r="C137" s="141" t="s">
        <v>183</v>
      </c>
      <c r="D137" s="141" t="s">
        <v>126</v>
      </c>
      <c r="E137" s="142" t="s">
        <v>184</v>
      </c>
      <c r="F137" s="197" t="s">
        <v>185</v>
      </c>
      <c r="G137" s="197"/>
      <c r="H137" s="197"/>
      <c r="I137" s="197"/>
      <c r="J137" s="143" t="s">
        <v>138</v>
      </c>
      <c r="K137" s="144">
        <v>472.5</v>
      </c>
      <c r="L137" s="190">
        <v>0</v>
      </c>
      <c r="M137" s="190"/>
      <c r="N137" s="190">
        <f>ROUND(L137*K137,2)</f>
        <v>0</v>
      </c>
      <c r="O137" s="190"/>
      <c r="P137" s="190"/>
      <c r="Q137" s="190"/>
      <c r="R137" s="132"/>
      <c r="T137" s="133" t="s">
        <v>5</v>
      </c>
      <c r="U137" s="40" t="s">
        <v>37</v>
      </c>
      <c r="V137" s="134">
        <v>8.8999999999999996E-2</v>
      </c>
      <c r="W137" s="134">
        <f>V137*K137</f>
        <v>42.052499999999995</v>
      </c>
      <c r="X137" s="134">
        <v>0</v>
      </c>
      <c r="Y137" s="134">
        <f>X137*K137</f>
        <v>0</v>
      </c>
      <c r="Z137" s="134">
        <v>0</v>
      </c>
      <c r="AA137" s="135">
        <f>Z137*K137</f>
        <v>0</v>
      </c>
      <c r="AR137" s="18" t="s">
        <v>130</v>
      </c>
      <c r="AT137" s="18" t="s">
        <v>126</v>
      </c>
      <c r="AU137" s="18" t="s">
        <v>88</v>
      </c>
      <c r="AY137" s="18" t="s">
        <v>125</v>
      </c>
      <c r="BE137" s="136">
        <f>IF(U137="základní",N137,0)</f>
        <v>0</v>
      </c>
      <c r="BF137" s="136">
        <f>IF(U137="snížená",N137,0)</f>
        <v>0</v>
      </c>
      <c r="BG137" s="136">
        <f>IF(U137="zákl. přenesená",N137,0)</f>
        <v>0</v>
      </c>
      <c r="BH137" s="136">
        <f>IF(U137="sníž. přenesená",N137,0)</f>
        <v>0</v>
      </c>
      <c r="BI137" s="136">
        <f>IF(U137="nulová",N137,0)</f>
        <v>0</v>
      </c>
      <c r="BJ137" s="18" t="s">
        <v>77</v>
      </c>
      <c r="BK137" s="136">
        <f>ROUND(L137*K137,2)</f>
        <v>0</v>
      </c>
      <c r="BL137" s="18" t="s">
        <v>130</v>
      </c>
      <c r="BM137" s="18" t="s">
        <v>186</v>
      </c>
    </row>
    <row r="138" spans="2:65" s="1" customFormat="1" ht="25.5" customHeight="1">
      <c r="B138" s="131"/>
      <c r="C138" s="141" t="s">
        <v>11</v>
      </c>
      <c r="D138" s="141" t="s">
        <v>126</v>
      </c>
      <c r="E138" s="142" t="s">
        <v>187</v>
      </c>
      <c r="F138" s="197" t="s">
        <v>188</v>
      </c>
      <c r="G138" s="197"/>
      <c r="H138" s="197"/>
      <c r="I138" s="197"/>
      <c r="J138" s="143" t="s">
        <v>129</v>
      </c>
      <c r="K138" s="144">
        <v>225</v>
      </c>
      <c r="L138" s="190">
        <v>0</v>
      </c>
      <c r="M138" s="190"/>
      <c r="N138" s="190">
        <f>ROUND(L138*K138,2)</f>
        <v>0</v>
      </c>
      <c r="O138" s="190"/>
      <c r="P138" s="190"/>
      <c r="Q138" s="190"/>
      <c r="R138" s="132"/>
      <c r="T138" s="133" t="s">
        <v>5</v>
      </c>
      <c r="U138" s="40" t="s">
        <v>37</v>
      </c>
      <c r="V138" s="134">
        <v>4.5999999999999999E-2</v>
      </c>
      <c r="W138" s="134">
        <f>V138*K138</f>
        <v>10.35</v>
      </c>
      <c r="X138" s="134">
        <v>3.5999999999999999E-3</v>
      </c>
      <c r="Y138" s="134">
        <f>X138*K138</f>
        <v>0.80999999999999994</v>
      </c>
      <c r="Z138" s="134">
        <v>0</v>
      </c>
      <c r="AA138" s="135">
        <f>Z138*K138</f>
        <v>0</v>
      </c>
      <c r="AR138" s="18" t="s">
        <v>130</v>
      </c>
      <c r="AT138" s="18" t="s">
        <v>126</v>
      </c>
      <c r="AU138" s="18" t="s">
        <v>88</v>
      </c>
      <c r="AY138" s="18" t="s">
        <v>125</v>
      </c>
      <c r="BE138" s="136">
        <f>IF(U138="základní",N138,0)</f>
        <v>0</v>
      </c>
      <c r="BF138" s="136">
        <f>IF(U138="snížená",N138,0)</f>
        <v>0</v>
      </c>
      <c r="BG138" s="136">
        <f>IF(U138="zákl. přenesená",N138,0)</f>
        <v>0</v>
      </c>
      <c r="BH138" s="136">
        <f>IF(U138="sníž. přenesená",N138,0)</f>
        <v>0</v>
      </c>
      <c r="BI138" s="136">
        <f>IF(U138="nulová",N138,0)</f>
        <v>0</v>
      </c>
      <c r="BJ138" s="18" t="s">
        <v>77</v>
      </c>
      <c r="BK138" s="136">
        <f>ROUND(L138*K138,2)</f>
        <v>0</v>
      </c>
      <c r="BL138" s="18" t="s">
        <v>130</v>
      </c>
      <c r="BM138" s="18" t="s">
        <v>189</v>
      </c>
    </row>
    <row r="139" spans="2:65" s="9" customFormat="1" ht="29.85" customHeight="1">
      <c r="B139" s="120"/>
      <c r="C139" s="149"/>
      <c r="D139" s="150" t="s">
        <v>100</v>
      </c>
      <c r="E139" s="150"/>
      <c r="F139" s="150"/>
      <c r="G139" s="150"/>
      <c r="H139" s="150"/>
      <c r="I139" s="150"/>
      <c r="J139" s="150"/>
      <c r="K139" s="150"/>
      <c r="L139" s="130"/>
      <c r="M139" s="130"/>
      <c r="N139" s="195">
        <f>BK139</f>
        <v>0</v>
      </c>
      <c r="O139" s="196"/>
      <c r="P139" s="196"/>
      <c r="Q139" s="196"/>
      <c r="R139" s="123"/>
      <c r="T139" s="124"/>
      <c r="U139" s="121"/>
      <c r="V139" s="121"/>
      <c r="W139" s="125">
        <f>SUM(W140:W150)</f>
        <v>157.56200000000001</v>
      </c>
      <c r="X139" s="121"/>
      <c r="Y139" s="125">
        <f>SUM(Y140:Y150)</f>
        <v>101.29226</v>
      </c>
      <c r="Z139" s="121"/>
      <c r="AA139" s="126">
        <f>SUM(AA140:AA150)</f>
        <v>0</v>
      </c>
      <c r="AR139" s="127" t="s">
        <v>77</v>
      </c>
      <c r="AT139" s="128" t="s">
        <v>71</v>
      </c>
      <c r="AU139" s="128" t="s">
        <v>77</v>
      </c>
      <c r="AY139" s="127" t="s">
        <v>125</v>
      </c>
      <c r="BK139" s="129">
        <f>SUM(BK140:BK150)</f>
        <v>0</v>
      </c>
    </row>
    <row r="140" spans="2:65" s="1" customFormat="1" ht="25.5" customHeight="1">
      <c r="B140" s="131"/>
      <c r="C140" s="141" t="s">
        <v>190</v>
      </c>
      <c r="D140" s="141" t="s">
        <v>126</v>
      </c>
      <c r="E140" s="142" t="s">
        <v>191</v>
      </c>
      <c r="F140" s="197" t="s">
        <v>192</v>
      </c>
      <c r="G140" s="197"/>
      <c r="H140" s="197"/>
      <c r="I140" s="197"/>
      <c r="J140" s="143" t="s">
        <v>129</v>
      </c>
      <c r="K140" s="144">
        <v>225</v>
      </c>
      <c r="L140" s="190">
        <v>0</v>
      </c>
      <c r="M140" s="190"/>
      <c r="N140" s="190">
        <f t="shared" ref="N140:N150" si="10">ROUND(L140*K140,2)</f>
        <v>0</v>
      </c>
      <c r="O140" s="190"/>
      <c r="P140" s="190"/>
      <c r="Q140" s="190"/>
      <c r="R140" s="132"/>
      <c r="T140" s="133" t="s">
        <v>5</v>
      </c>
      <c r="U140" s="40" t="s">
        <v>37</v>
      </c>
      <c r="V140" s="134">
        <v>0.19600000000000001</v>
      </c>
      <c r="W140" s="134">
        <f t="shared" ref="W140:W150" si="11">V140*K140</f>
        <v>44.1</v>
      </c>
      <c r="X140" s="134">
        <v>0</v>
      </c>
      <c r="Y140" s="134">
        <f t="shared" ref="Y140:Y150" si="12">X140*K140</f>
        <v>0</v>
      </c>
      <c r="Z140" s="134">
        <v>0</v>
      </c>
      <c r="AA140" s="135">
        <f t="shared" ref="AA140:AA150" si="13">Z140*K140</f>
        <v>0</v>
      </c>
      <c r="AR140" s="18" t="s">
        <v>130</v>
      </c>
      <c r="AT140" s="18" t="s">
        <v>126</v>
      </c>
      <c r="AU140" s="18" t="s">
        <v>88</v>
      </c>
      <c r="AY140" s="18" t="s">
        <v>125</v>
      </c>
      <c r="BE140" s="136">
        <f t="shared" ref="BE140:BE150" si="14">IF(U140="základní",N140,0)</f>
        <v>0</v>
      </c>
      <c r="BF140" s="136">
        <f t="shared" ref="BF140:BF150" si="15">IF(U140="snížená",N140,0)</f>
        <v>0</v>
      </c>
      <c r="BG140" s="136">
        <f t="shared" ref="BG140:BG150" si="16">IF(U140="zákl. přenesená",N140,0)</f>
        <v>0</v>
      </c>
      <c r="BH140" s="136">
        <f t="shared" ref="BH140:BH150" si="17">IF(U140="sníž. přenesená",N140,0)</f>
        <v>0</v>
      </c>
      <c r="BI140" s="136">
        <f t="shared" ref="BI140:BI150" si="18">IF(U140="nulová",N140,0)</f>
        <v>0</v>
      </c>
      <c r="BJ140" s="18" t="s">
        <v>77</v>
      </c>
      <c r="BK140" s="136">
        <f t="shared" ref="BK140:BK150" si="19">ROUND(L140*K140,2)</f>
        <v>0</v>
      </c>
      <c r="BL140" s="18" t="s">
        <v>130</v>
      </c>
      <c r="BM140" s="18" t="s">
        <v>193</v>
      </c>
    </row>
    <row r="141" spans="2:65" s="1" customFormat="1" ht="38.25" customHeight="1">
      <c r="B141" s="131"/>
      <c r="C141" s="141" t="s">
        <v>194</v>
      </c>
      <c r="D141" s="141" t="s">
        <v>126</v>
      </c>
      <c r="E141" s="142" t="s">
        <v>195</v>
      </c>
      <c r="F141" s="197" t="s">
        <v>196</v>
      </c>
      <c r="G141" s="197"/>
      <c r="H141" s="197"/>
      <c r="I141" s="197"/>
      <c r="J141" s="143" t="s">
        <v>129</v>
      </c>
      <c r="K141" s="144">
        <v>236</v>
      </c>
      <c r="L141" s="190">
        <v>0</v>
      </c>
      <c r="M141" s="190"/>
      <c r="N141" s="190">
        <f t="shared" si="10"/>
        <v>0</v>
      </c>
      <c r="O141" s="190"/>
      <c r="P141" s="190"/>
      <c r="Q141" s="190"/>
      <c r="R141" s="132"/>
      <c r="T141" s="133" t="s">
        <v>5</v>
      </c>
      <c r="U141" s="40" t="s">
        <v>37</v>
      </c>
      <c r="V141" s="134">
        <v>0.26800000000000002</v>
      </c>
      <c r="W141" s="134">
        <f t="shared" si="11"/>
        <v>63.248000000000005</v>
      </c>
      <c r="X141" s="134">
        <v>0.15540000000000001</v>
      </c>
      <c r="Y141" s="134">
        <f t="shared" si="12"/>
        <v>36.674400000000006</v>
      </c>
      <c r="Z141" s="134">
        <v>0</v>
      </c>
      <c r="AA141" s="135">
        <f t="shared" si="13"/>
        <v>0</v>
      </c>
      <c r="AR141" s="18" t="s">
        <v>130</v>
      </c>
      <c r="AT141" s="18" t="s">
        <v>126</v>
      </c>
      <c r="AU141" s="18" t="s">
        <v>88</v>
      </c>
      <c r="AY141" s="18" t="s">
        <v>125</v>
      </c>
      <c r="BE141" s="136">
        <f t="shared" si="14"/>
        <v>0</v>
      </c>
      <c r="BF141" s="136">
        <f t="shared" si="15"/>
        <v>0</v>
      </c>
      <c r="BG141" s="136">
        <f t="shared" si="16"/>
        <v>0</v>
      </c>
      <c r="BH141" s="136">
        <f t="shared" si="17"/>
        <v>0</v>
      </c>
      <c r="BI141" s="136">
        <f t="shared" si="18"/>
        <v>0</v>
      </c>
      <c r="BJ141" s="18" t="s">
        <v>77</v>
      </c>
      <c r="BK141" s="136">
        <f t="shared" si="19"/>
        <v>0</v>
      </c>
      <c r="BL141" s="18" t="s">
        <v>130</v>
      </c>
      <c r="BM141" s="18" t="s">
        <v>197</v>
      </c>
    </row>
    <row r="142" spans="2:65" s="1" customFormat="1" ht="16.5" customHeight="1">
      <c r="B142" s="131"/>
      <c r="C142" s="145" t="s">
        <v>198</v>
      </c>
      <c r="D142" s="145" t="s">
        <v>166</v>
      </c>
      <c r="E142" s="146" t="s">
        <v>199</v>
      </c>
      <c r="F142" s="198" t="s">
        <v>200</v>
      </c>
      <c r="G142" s="198"/>
      <c r="H142" s="198"/>
      <c r="I142" s="198"/>
      <c r="J142" s="147" t="s">
        <v>129</v>
      </c>
      <c r="K142" s="148">
        <v>225</v>
      </c>
      <c r="L142" s="199">
        <v>0</v>
      </c>
      <c r="M142" s="199"/>
      <c r="N142" s="199">
        <f t="shared" si="10"/>
        <v>0</v>
      </c>
      <c r="O142" s="190"/>
      <c r="P142" s="190"/>
      <c r="Q142" s="190"/>
      <c r="R142" s="132"/>
      <c r="T142" s="133" t="s">
        <v>5</v>
      </c>
      <c r="U142" s="40" t="s">
        <v>37</v>
      </c>
      <c r="V142" s="134">
        <v>0</v>
      </c>
      <c r="W142" s="134">
        <f t="shared" si="11"/>
        <v>0</v>
      </c>
      <c r="X142" s="134">
        <v>0.10199999999999999</v>
      </c>
      <c r="Y142" s="134">
        <f t="shared" si="12"/>
        <v>22.95</v>
      </c>
      <c r="Z142" s="134">
        <v>0</v>
      </c>
      <c r="AA142" s="135">
        <f t="shared" si="13"/>
        <v>0</v>
      </c>
      <c r="AR142" s="18" t="s">
        <v>156</v>
      </c>
      <c r="AT142" s="18" t="s">
        <v>166</v>
      </c>
      <c r="AU142" s="18" t="s">
        <v>88</v>
      </c>
      <c r="AY142" s="18" t="s">
        <v>125</v>
      </c>
      <c r="BE142" s="136">
        <f t="shared" si="14"/>
        <v>0</v>
      </c>
      <c r="BF142" s="136">
        <f t="shared" si="15"/>
        <v>0</v>
      </c>
      <c r="BG142" s="136">
        <f t="shared" si="16"/>
        <v>0</v>
      </c>
      <c r="BH142" s="136">
        <f t="shared" si="17"/>
        <v>0</v>
      </c>
      <c r="BI142" s="136">
        <f t="shared" si="18"/>
        <v>0</v>
      </c>
      <c r="BJ142" s="18" t="s">
        <v>77</v>
      </c>
      <c r="BK142" s="136">
        <f t="shared" si="19"/>
        <v>0</v>
      </c>
      <c r="BL142" s="18" t="s">
        <v>130</v>
      </c>
      <c r="BM142" s="18" t="s">
        <v>201</v>
      </c>
    </row>
    <row r="143" spans="2:65" s="1" customFormat="1" ht="25.5" customHeight="1">
      <c r="B143" s="131"/>
      <c r="C143" s="145" t="s">
        <v>202</v>
      </c>
      <c r="D143" s="145" t="s">
        <v>166</v>
      </c>
      <c r="E143" s="146" t="s">
        <v>203</v>
      </c>
      <c r="F143" s="198" t="s">
        <v>204</v>
      </c>
      <c r="G143" s="198"/>
      <c r="H143" s="198"/>
      <c r="I143" s="198"/>
      <c r="J143" s="147" t="s">
        <v>129</v>
      </c>
      <c r="K143" s="148">
        <v>9</v>
      </c>
      <c r="L143" s="199">
        <v>0</v>
      </c>
      <c r="M143" s="199"/>
      <c r="N143" s="199">
        <f t="shared" si="10"/>
        <v>0</v>
      </c>
      <c r="O143" s="190"/>
      <c r="P143" s="190"/>
      <c r="Q143" s="190"/>
      <c r="R143" s="132"/>
      <c r="T143" s="133" t="s">
        <v>5</v>
      </c>
      <c r="U143" s="40" t="s">
        <v>37</v>
      </c>
      <c r="V143" s="134">
        <v>0</v>
      </c>
      <c r="W143" s="134">
        <f t="shared" si="11"/>
        <v>0</v>
      </c>
      <c r="X143" s="134">
        <v>4.8300000000000003E-2</v>
      </c>
      <c r="Y143" s="134">
        <f t="shared" si="12"/>
        <v>0.43470000000000003</v>
      </c>
      <c r="Z143" s="134">
        <v>0</v>
      </c>
      <c r="AA143" s="135">
        <f t="shared" si="13"/>
        <v>0</v>
      </c>
      <c r="AR143" s="18" t="s">
        <v>156</v>
      </c>
      <c r="AT143" s="18" t="s">
        <v>166</v>
      </c>
      <c r="AU143" s="18" t="s">
        <v>88</v>
      </c>
      <c r="AY143" s="18" t="s">
        <v>125</v>
      </c>
      <c r="BE143" s="136">
        <f t="shared" si="14"/>
        <v>0</v>
      </c>
      <c r="BF143" s="136">
        <f t="shared" si="15"/>
        <v>0</v>
      </c>
      <c r="BG143" s="136">
        <f t="shared" si="16"/>
        <v>0</v>
      </c>
      <c r="BH143" s="136">
        <f t="shared" si="17"/>
        <v>0</v>
      </c>
      <c r="BI143" s="136">
        <f t="shared" si="18"/>
        <v>0</v>
      </c>
      <c r="BJ143" s="18" t="s">
        <v>77</v>
      </c>
      <c r="BK143" s="136">
        <f t="shared" si="19"/>
        <v>0</v>
      </c>
      <c r="BL143" s="18" t="s">
        <v>130</v>
      </c>
      <c r="BM143" s="18" t="s">
        <v>205</v>
      </c>
    </row>
    <row r="144" spans="2:65" s="1" customFormat="1" ht="25.5" customHeight="1">
      <c r="B144" s="131"/>
      <c r="C144" s="145" t="s">
        <v>206</v>
      </c>
      <c r="D144" s="145" t="s">
        <v>166</v>
      </c>
      <c r="E144" s="146" t="s">
        <v>207</v>
      </c>
      <c r="F144" s="198" t="s">
        <v>208</v>
      </c>
      <c r="G144" s="198"/>
      <c r="H144" s="198"/>
      <c r="I144" s="198"/>
      <c r="J144" s="147" t="s">
        <v>129</v>
      </c>
      <c r="K144" s="148">
        <v>2</v>
      </c>
      <c r="L144" s="199">
        <v>0</v>
      </c>
      <c r="M144" s="199"/>
      <c r="N144" s="199">
        <f t="shared" si="10"/>
        <v>0</v>
      </c>
      <c r="O144" s="190"/>
      <c r="P144" s="190"/>
      <c r="Q144" s="190"/>
      <c r="R144" s="132"/>
      <c r="T144" s="133" t="s">
        <v>5</v>
      </c>
      <c r="U144" s="40" t="s">
        <v>37</v>
      </c>
      <c r="V144" s="134">
        <v>0</v>
      </c>
      <c r="W144" s="134">
        <f t="shared" si="11"/>
        <v>0</v>
      </c>
      <c r="X144" s="134">
        <v>4.8399999999999999E-2</v>
      </c>
      <c r="Y144" s="134">
        <f t="shared" si="12"/>
        <v>9.6799999999999997E-2</v>
      </c>
      <c r="Z144" s="134">
        <v>0</v>
      </c>
      <c r="AA144" s="135">
        <f t="shared" si="13"/>
        <v>0</v>
      </c>
      <c r="AR144" s="18" t="s">
        <v>156</v>
      </c>
      <c r="AT144" s="18" t="s">
        <v>166</v>
      </c>
      <c r="AU144" s="18" t="s">
        <v>88</v>
      </c>
      <c r="AY144" s="18" t="s">
        <v>125</v>
      </c>
      <c r="BE144" s="136">
        <f t="shared" si="14"/>
        <v>0</v>
      </c>
      <c r="BF144" s="136">
        <f t="shared" si="15"/>
        <v>0</v>
      </c>
      <c r="BG144" s="136">
        <f t="shared" si="16"/>
        <v>0</v>
      </c>
      <c r="BH144" s="136">
        <f t="shared" si="17"/>
        <v>0</v>
      </c>
      <c r="BI144" s="136">
        <f t="shared" si="18"/>
        <v>0</v>
      </c>
      <c r="BJ144" s="18" t="s">
        <v>77</v>
      </c>
      <c r="BK144" s="136">
        <f t="shared" si="19"/>
        <v>0</v>
      </c>
      <c r="BL144" s="18" t="s">
        <v>130</v>
      </c>
      <c r="BM144" s="18" t="s">
        <v>209</v>
      </c>
    </row>
    <row r="145" spans="2:65" s="1" customFormat="1" ht="38.25" customHeight="1">
      <c r="B145" s="131"/>
      <c r="C145" s="141" t="s">
        <v>10</v>
      </c>
      <c r="D145" s="141" t="s">
        <v>126</v>
      </c>
      <c r="E145" s="142" t="s">
        <v>210</v>
      </c>
      <c r="F145" s="197" t="s">
        <v>211</v>
      </c>
      <c r="G145" s="197"/>
      <c r="H145" s="197"/>
      <c r="I145" s="197"/>
      <c r="J145" s="143" t="s">
        <v>129</v>
      </c>
      <c r="K145" s="144">
        <v>225</v>
      </c>
      <c r="L145" s="190">
        <v>0</v>
      </c>
      <c r="M145" s="190"/>
      <c r="N145" s="190">
        <f t="shared" si="10"/>
        <v>0</v>
      </c>
      <c r="O145" s="190"/>
      <c r="P145" s="190"/>
      <c r="Q145" s="190"/>
      <c r="R145" s="132"/>
      <c r="T145" s="133" t="s">
        <v>5</v>
      </c>
      <c r="U145" s="40" t="s">
        <v>37</v>
      </c>
      <c r="V145" s="134">
        <v>0.216</v>
      </c>
      <c r="W145" s="134">
        <f t="shared" si="11"/>
        <v>48.6</v>
      </c>
      <c r="X145" s="134">
        <v>0.1295</v>
      </c>
      <c r="Y145" s="134">
        <f t="shared" si="12"/>
        <v>29.137499999999999</v>
      </c>
      <c r="Z145" s="134">
        <v>0</v>
      </c>
      <c r="AA145" s="135">
        <f t="shared" si="13"/>
        <v>0</v>
      </c>
      <c r="AR145" s="18" t="s">
        <v>130</v>
      </c>
      <c r="AT145" s="18" t="s">
        <v>126</v>
      </c>
      <c r="AU145" s="18" t="s">
        <v>88</v>
      </c>
      <c r="AY145" s="18" t="s">
        <v>125</v>
      </c>
      <c r="BE145" s="136">
        <f t="shared" si="14"/>
        <v>0</v>
      </c>
      <c r="BF145" s="136">
        <f t="shared" si="15"/>
        <v>0</v>
      </c>
      <c r="BG145" s="136">
        <f t="shared" si="16"/>
        <v>0</v>
      </c>
      <c r="BH145" s="136">
        <f t="shared" si="17"/>
        <v>0</v>
      </c>
      <c r="BI145" s="136">
        <f t="shared" si="18"/>
        <v>0</v>
      </c>
      <c r="BJ145" s="18" t="s">
        <v>77</v>
      </c>
      <c r="BK145" s="136">
        <f t="shared" si="19"/>
        <v>0</v>
      </c>
      <c r="BL145" s="18" t="s">
        <v>130</v>
      </c>
      <c r="BM145" s="18" t="s">
        <v>212</v>
      </c>
    </row>
    <row r="146" spans="2:65" s="1" customFormat="1" ht="25.5" customHeight="1">
      <c r="B146" s="131"/>
      <c r="C146" s="145" t="s">
        <v>213</v>
      </c>
      <c r="D146" s="145" t="s">
        <v>166</v>
      </c>
      <c r="E146" s="146" t="s">
        <v>214</v>
      </c>
      <c r="F146" s="198" t="s">
        <v>215</v>
      </c>
      <c r="G146" s="198"/>
      <c r="H146" s="198"/>
      <c r="I146" s="198"/>
      <c r="J146" s="147" t="s">
        <v>129</v>
      </c>
      <c r="K146" s="148">
        <v>225</v>
      </c>
      <c r="L146" s="199">
        <v>0</v>
      </c>
      <c r="M146" s="199"/>
      <c r="N146" s="199">
        <f t="shared" si="10"/>
        <v>0</v>
      </c>
      <c r="O146" s="190"/>
      <c r="P146" s="190"/>
      <c r="Q146" s="190"/>
      <c r="R146" s="132"/>
      <c r="T146" s="133" t="s">
        <v>5</v>
      </c>
      <c r="U146" s="40" t="s">
        <v>37</v>
      </c>
      <c r="V146" s="134">
        <v>0</v>
      </c>
      <c r="W146" s="134">
        <f t="shared" si="11"/>
        <v>0</v>
      </c>
      <c r="X146" s="134">
        <v>4.4999999999999998E-2</v>
      </c>
      <c r="Y146" s="134">
        <f t="shared" si="12"/>
        <v>10.125</v>
      </c>
      <c r="Z146" s="134">
        <v>0</v>
      </c>
      <c r="AA146" s="135">
        <f t="shared" si="13"/>
        <v>0</v>
      </c>
      <c r="AR146" s="18" t="s">
        <v>156</v>
      </c>
      <c r="AT146" s="18" t="s">
        <v>166</v>
      </c>
      <c r="AU146" s="18" t="s">
        <v>88</v>
      </c>
      <c r="AY146" s="18" t="s">
        <v>125</v>
      </c>
      <c r="BE146" s="136">
        <f t="shared" si="14"/>
        <v>0</v>
      </c>
      <c r="BF146" s="136">
        <f t="shared" si="15"/>
        <v>0</v>
      </c>
      <c r="BG146" s="136">
        <f t="shared" si="16"/>
        <v>0</v>
      </c>
      <c r="BH146" s="136">
        <f t="shared" si="17"/>
        <v>0</v>
      </c>
      <c r="BI146" s="136">
        <f t="shared" si="18"/>
        <v>0</v>
      </c>
      <c r="BJ146" s="18" t="s">
        <v>77</v>
      </c>
      <c r="BK146" s="136">
        <f t="shared" si="19"/>
        <v>0</v>
      </c>
      <c r="BL146" s="18" t="s">
        <v>130</v>
      </c>
      <c r="BM146" s="18" t="s">
        <v>216</v>
      </c>
    </row>
    <row r="147" spans="2:65" s="1" customFormat="1" ht="25.5" customHeight="1">
      <c r="B147" s="131"/>
      <c r="C147" s="141" t="s">
        <v>217</v>
      </c>
      <c r="D147" s="141" t="s">
        <v>126</v>
      </c>
      <c r="E147" s="142" t="s">
        <v>218</v>
      </c>
      <c r="F147" s="197" t="s">
        <v>219</v>
      </c>
      <c r="G147" s="197"/>
      <c r="H147" s="197"/>
      <c r="I147" s="197"/>
      <c r="J147" s="143" t="s">
        <v>129</v>
      </c>
      <c r="K147" s="144">
        <v>6</v>
      </c>
      <c r="L147" s="190">
        <v>0</v>
      </c>
      <c r="M147" s="190"/>
      <c r="N147" s="190">
        <f t="shared" si="10"/>
        <v>0</v>
      </c>
      <c r="O147" s="190"/>
      <c r="P147" s="190"/>
      <c r="Q147" s="190"/>
      <c r="R147" s="132"/>
      <c r="T147" s="133" t="s">
        <v>5</v>
      </c>
      <c r="U147" s="40" t="s">
        <v>37</v>
      </c>
      <c r="V147" s="134">
        <v>0.26900000000000002</v>
      </c>
      <c r="W147" s="134">
        <f t="shared" si="11"/>
        <v>1.6140000000000001</v>
      </c>
      <c r="X147" s="134">
        <v>0.29221000000000003</v>
      </c>
      <c r="Y147" s="134">
        <f t="shared" si="12"/>
        <v>1.75326</v>
      </c>
      <c r="Z147" s="134">
        <v>0</v>
      </c>
      <c r="AA147" s="135">
        <f t="shared" si="13"/>
        <v>0</v>
      </c>
      <c r="AR147" s="18" t="s">
        <v>220</v>
      </c>
      <c r="AT147" s="18" t="s">
        <v>126</v>
      </c>
      <c r="AU147" s="18" t="s">
        <v>88</v>
      </c>
      <c r="AY147" s="18" t="s">
        <v>125</v>
      </c>
      <c r="BE147" s="136">
        <f t="shared" si="14"/>
        <v>0</v>
      </c>
      <c r="BF147" s="136">
        <f t="shared" si="15"/>
        <v>0</v>
      </c>
      <c r="BG147" s="136">
        <f t="shared" si="16"/>
        <v>0</v>
      </c>
      <c r="BH147" s="136">
        <f t="shared" si="17"/>
        <v>0</v>
      </c>
      <c r="BI147" s="136">
        <f t="shared" si="18"/>
        <v>0</v>
      </c>
      <c r="BJ147" s="18" t="s">
        <v>77</v>
      </c>
      <c r="BK147" s="136">
        <f t="shared" si="19"/>
        <v>0</v>
      </c>
      <c r="BL147" s="18" t="s">
        <v>220</v>
      </c>
      <c r="BM147" s="18" t="s">
        <v>221</v>
      </c>
    </row>
    <row r="148" spans="2:65" s="1" customFormat="1" ht="25.5" customHeight="1">
      <c r="B148" s="131"/>
      <c r="C148" s="145" t="s">
        <v>222</v>
      </c>
      <c r="D148" s="145" t="s">
        <v>166</v>
      </c>
      <c r="E148" s="146" t="s">
        <v>223</v>
      </c>
      <c r="F148" s="198" t="s">
        <v>224</v>
      </c>
      <c r="G148" s="198"/>
      <c r="H148" s="198"/>
      <c r="I148" s="198"/>
      <c r="J148" s="147" t="s">
        <v>129</v>
      </c>
      <c r="K148" s="148">
        <v>6</v>
      </c>
      <c r="L148" s="199">
        <v>0</v>
      </c>
      <c r="M148" s="199"/>
      <c r="N148" s="199">
        <f t="shared" si="10"/>
        <v>0</v>
      </c>
      <c r="O148" s="190"/>
      <c r="P148" s="190"/>
      <c r="Q148" s="190"/>
      <c r="R148" s="132"/>
      <c r="T148" s="133" t="s">
        <v>5</v>
      </c>
      <c r="U148" s="40" t="s">
        <v>37</v>
      </c>
      <c r="V148" s="134">
        <v>0</v>
      </c>
      <c r="W148" s="134">
        <f t="shared" si="11"/>
        <v>0</v>
      </c>
      <c r="X148" s="134">
        <v>1.5599999999999999E-2</v>
      </c>
      <c r="Y148" s="134">
        <f t="shared" si="12"/>
        <v>9.3599999999999989E-2</v>
      </c>
      <c r="Z148" s="134">
        <v>0</v>
      </c>
      <c r="AA148" s="135">
        <f t="shared" si="13"/>
        <v>0</v>
      </c>
      <c r="AR148" s="18" t="s">
        <v>225</v>
      </c>
      <c r="AT148" s="18" t="s">
        <v>166</v>
      </c>
      <c r="AU148" s="18" t="s">
        <v>88</v>
      </c>
      <c r="AY148" s="18" t="s">
        <v>125</v>
      </c>
      <c r="BE148" s="136">
        <f t="shared" si="14"/>
        <v>0</v>
      </c>
      <c r="BF148" s="136">
        <f t="shared" si="15"/>
        <v>0</v>
      </c>
      <c r="BG148" s="136">
        <f t="shared" si="16"/>
        <v>0</v>
      </c>
      <c r="BH148" s="136">
        <f t="shared" si="17"/>
        <v>0</v>
      </c>
      <c r="BI148" s="136">
        <f t="shared" si="18"/>
        <v>0</v>
      </c>
      <c r="BJ148" s="18" t="s">
        <v>77</v>
      </c>
      <c r="BK148" s="136">
        <f t="shared" si="19"/>
        <v>0</v>
      </c>
      <c r="BL148" s="18" t="s">
        <v>220</v>
      </c>
      <c r="BM148" s="18" t="s">
        <v>226</v>
      </c>
    </row>
    <row r="149" spans="2:65" s="1" customFormat="1" ht="25.5" customHeight="1">
      <c r="B149" s="131"/>
      <c r="C149" s="145" t="s">
        <v>227</v>
      </c>
      <c r="D149" s="145" t="s">
        <v>166</v>
      </c>
      <c r="E149" s="146" t="s">
        <v>228</v>
      </c>
      <c r="F149" s="198" t="s">
        <v>229</v>
      </c>
      <c r="G149" s="198"/>
      <c r="H149" s="198"/>
      <c r="I149" s="198"/>
      <c r="J149" s="147" t="s">
        <v>129</v>
      </c>
      <c r="K149" s="148">
        <v>6</v>
      </c>
      <c r="L149" s="199">
        <v>0</v>
      </c>
      <c r="M149" s="199"/>
      <c r="N149" s="199">
        <f t="shared" si="10"/>
        <v>0</v>
      </c>
      <c r="O149" s="190"/>
      <c r="P149" s="190"/>
      <c r="Q149" s="190"/>
      <c r="R149" s="132"/>
      <c r="T149" s="133" t="s">
        <v>5</v>
      </c>
      <c r="U149" s="40" t="s">
        <v>37</v>
      </c>
      <c r="V149" s="134">
        <v>0</v>
      </c>
      <c r="W149" s="134">
        <f t="shared" si="11"/>
        <v>0</v>
      </c>
      <c r="X149" s="134">
        <v>3.5999999999999999E-3</v>
      </c>
      <c r="Y149" s="134">
        <f t="shared" si="12"/>
        <v>2.1600000000000001E-2</v>
      </c>
      <c r="Z149" s="134">
        <v>0</v>
      </c>
      <c r="AA149" s="135">
        <f t="shared" si="13"/>
        <v>0</v>
      </c>
      <c r="AR149" s="18" t="s">
        <v>225</v>
      </c>
      <c r="AT149" s="18" t="s">
        <v>166</v>
      </c>
      <c r="AU149" s="18" t="s">
        <v>88</v>
      </c>
      <c r="AY149" s="18" t="s">
        <v>125</v>
      </c>
      <c r="BE149" s="136">
        <f t="shared" si="14"/>
        <v>0</v>
      </c>
      <c r="BF149" s="136">
        <f t="shared" si="15"/>
        <v>0</v>
      </c>
      <c r="BG149" s="136">
        <f t="shared" si="16"/>
        <v>0</v>
      </c>
      <c r="BH149" s="136">
        <f t="shared" si="17"/>
        <v>0</v>
      </c>
      <c r="BI149" s="136">
        <f t="shared" si="18"/>
        <v>0</v>
      </c>
      <c r="BJ149" s="18" t="s">
        <v>77</v>
      </c>
      <c r="BK149" s="136">
        <f t="shared" si="19"/>
        <v>0</v>
      </c>
      <c r="BL149" s="18" t="s">
        <v>220</v>
      </c>
      <c r="BM149" s="18" t="s">
        <v>230</v>
      </c>
    </row>
    <row r="150" spans="2:65" s="1" customFormat="1" ht="38.25" customHeight="1">
      <c r="B150" s="131"/>
      <c r="C150" s="145" t="s">
        <v>231</v>
      </c>
      <c r="D150" s="145" t="s">
        <v>166</v>
      </c>
      <c r="E150" s="146" t="s">
        <v>232</v>
      </c>
      <c r="F150" s="198" t="s">
        <v>233</v>
      </c>
      <c r="G150" s="198"/>
      <c r="H150" s="198"/>
      <c r="I150" s="198"/>
      <c r="J150" s="147" t="s">
        <v>234</v>
      </c>
      <c r="K150" s="148">
        <v>4</v>
      </c>
      <c r="L150" s="199">
        <v>0</v>
      </c>
      <c r="M150" s="199"/>
      <c r="N150" s="199">
        <f t="shared" si="10"/>
        <v>0</v>
      </c>
      <c r="O150" s="190"/>
      <c r="P150" s="190"/>
      <c r="Q150" s="190"/>
      <c r="R150" s="132"/>
      <c r="T150" s="133" t="s">
        <v>5</v>
      </c>
      <c r="U150" s="40" t="s">
        <v>37</v>
      </c>
      <c r="V150" s="134">
        <v>0</v>
      </c>
      <c r="W150" s="134">
        <f t="shared" si="11"/>
        <v>0</v>
      </c>
      <c r="X150" s="134">
        <v>1.3500000000000001E-3</v>
      </c>
      <c r="Y150" s="134">
        <f t="shared" si="12"/>
        <v>5.4000000000000003E-3</v>
      </c>
      <c r="Z150" s="134">
        <v>0</v>
      </c>
      <c r="AA150" s="135">
        <f t="shared" si="13"/>
        <v>0</v>
      </c>
      <c r="AR150" s="18" t="s">
        <v>225</v>
      </c>
      <c r="AT150" s="18" t="s">
        <v>166</v>
      </c>
      <c r="AU150" s="18" t="s">
        <v>88</v>
      </c>
      <c r="AY150" s="18" t="s">
        <v>125</v>
      </c>
      <c r="BE150" s="136">
        <f t="shared" si="14"/>
        <v>0</v>
      </c>
      <c r="BF150" s="136">
        <f t="shared" si="15"/>
        <v>0</v>
      </c>
      <c r="BG150" s="136">
        <f t="shared" si="16"/>
        <v>0</v>
      </c>
      <c r="BH150" s="136">
        <f t="shared" si="17"/>
        <v>0</v>
      </c>
      <c r="BI150" s="136">
        <f t="shared" si="18"/>
        <v>0</v>
      </c>
      <c r="BJ150" s="18" t="s">
        <v>77</v>
      </c>
      <c r="BK150" s="136">
        <f t="shared" si="19"/>
        <v>0</v>
      </c>
      <c r="BL150" s="18" t="s">
        <v>220</v>
      </c>
      <c r="BM150" s="18" t="s">
        <v>235</v>
      </c>
    </row>
    <row r="151" spans="2:65" s="9" customFormat="1" ht="29.85" customHeight="1">
      <c r="B151" s="120"/>
      <c r="C151" s="149"/>
      <c r="D151" s="150" t="s">
        <v>101</v>
      </c>
      <c r="E151" s="150"/>
      <c r="F151" s="150"/>
      <c r="G151" s="150"/>
      <c r="H151" s="150"/>
      <c r="I151" s="150"/>
      <c r="J151" s="150"/>
      <c r="K151" s="150"/>
      <c r="L151" s="130"/>
      <c r="M151" s="130"/>
      <c r="N151" s="195">
        <f>BK151</f>
        <v>0</v>
      </c>
      <c r="O151" s="196"/>
      <c r="P151" s="196"/>
      <c r="Q151" s="196"/>
      <c r="R151" s="123"/>
      <c r="T151" s="124"/>
      <c r="U151" s="121"/>
      <c r="V151" s="121"/>
      <c r="W151" s="125">
        <f>SUM(W152:W156)</f>
        <v>171.34199999999998</v>
      </c>
      <c r="X151" s="121"/>
      <c r="Y151" s="125">
        <f>SUM(Y152:Y156)</f>
        <v>0</v>
      </c>
      <c r="Z151" s="121"/>
      <c r="AA151" s="126">
        <f>SUM(AA152:AA156)</f>
        <v>0</v>
      </c>
      <c r="AR151" s="127" t="s">
        <v>77</v>
      </c>
      <c r="AT151" s="128" t="s">
        <v>71</v>
      </c>
      <c r="AU151" s="128" t="s">
        <v>77</v>
      </c>
      <c r="AY151" s="127" t="s">
        <v>125</v>
      </c>
      <c r="BK151" s="129">
        <f>SUM(BK152:BK156)</f>
        <v>0</v>
      </c>
    </row>
    <row r="152" spans="2:65" s="1" customFormat="1" ht="16.5" customHeight="1">
      <c r="B152" s="131"/>
      <c r="C152" s="141" t="s">
        <v>236</v>
      </c>
      <c r="D152" s="141" t="s">
        <v>126</v>
      </c>
      <c r="E152" s="142" t="s">
        <v>237</v>
      </c>
      <c r="F152" s="197" t="s">
        <v>238</v>
      </c>
      <c r="G152" s="197"/>
      <c r="H152" s="197"/>
      <c r="I152" s="197"/>
      <c r="J152" s="143" t="s">
        <v>159</v>
      </c>
      <c r="K152" s="144">
        <v>375.75</v>
      </c>
      <c r="L152" s="190">
        <v>0</v>
      </c>
      <c r="M152" s="190"/>
      <c r="N152" s="190">
        <f>ROUND(L152*K152,2)</f>
        <v>0</v>
      </c>
      <c r="O152" s="190"/>
      <c r="P152" s="190"/>
      <c r="Q152" s="190"/>
      <c r="R152" s="132"/>
      <c r="T152" s="133" t="s">
        <v>5</v>
      </c>
      <c r="U152" s="40" t="s">
        <v>37</v>
      </c>
      <c r="V152" s="134">
        <v>0.13600000000000001</v>
      </c>
      <c r="W152" s="134">
        <f>V152*K152</f>
        <v>51.102000000000004</v>
      </c>
      <c r="X152" s="134">
        <v>0</v>
      </c>
      <c r="Y152" s="134">
        <f>X152*K152</f>
        <v>0</v>
      </c>
      <c r="Z152" s="134">
        <v>0</v>
      </c>
      <c r="AA152" s="135">
        <f>Z152*K152</f>
        <v>0</v>
      </c>
      <c r="AR152" s="18" t="s">
        <v>130</v>
      </c>
      <c r="AT152" s="18" t="s">
        <v>126</v>
      </c>
      <c r="AU152" s="18" t="s">
        <v>88</v>
      </c>
      <c r="AY152" s="18" t="s">
        <v>125</v>
      </c>
      <c r="BE152" s="136">
        <f>IF(U152="základní",N152,0)</f>
        <v>0</v>
      </c>
      <c r="BF152" s="136">
        <f>IF(U152="snížená",N152,0)</f>
        <v>0</v>
      </c>
      <c r="BG152" s="136">
        <f>IF(U152="zákl. přenesená",N152,0)</f>
        <v>0</v>
      </c>
      <c r="BH152" s="136">
        <f>IF(U152="sníž. přenesená",N152,0)</f>
        <v>0</v>
      </c>
      <c r="BI152" s="136">
        <f>IF(U152="nulová",N152,0)</f>
        <v>0</v>
      </c>
      <c r="BJ152" s="18" t="s">
        <v>77</v>
      </c>
      <c r="BK152" s="136">
        <f>ROUND(L152*K152,2)</f>
        <v>0</v>
      </c>
      <c r="BL152" s="18" t="s">
        <v>130</v>
      </c>
      <c r="BM152" s="18" t="s">
        <v>239</v>
      </c>
    </row>
    <row r="153" spans="2:65" s="1" customFormat="1" ht="25.5" customHeight="1">
      <c r="B153" s="131"/>
      <c r="C153" s="141" t="s">
        <v>240</v>
      </c>
      <c r="D153" s="141" t="s">
        <v>126</v>
      </c>
      <c r="E153" s="142" t="s">
        <v>241</v>
      </c>
      <c r="F153" s="197" t="s">
        <v>242</v>
      </c>
      <c r="G153" s="197"/>
      <c r="H153" s="197"/>
      <c r="I153" s="197"/>
      <c r="J153" s="143" t="s">
        <v>159</v>
      </c>
      <c r="K153" s="144">
        <v>375.75</v>
      </c>
      <c r="L153" s="190">
        <v>0</v>
      </c>
      <c r="M153" s="190"/>
      <c r="N153" s="190">
        <f>ROUND(L153*K153,2)</f>
        <v>0</v>
      </c>
      <c r="O153" s="190"/>
      <c r="P153" s="190"/>
      <c r="Q153" s="190"/>
      <c r="R153" s="132"/>
      <c r="T153" s="133" t="s">
        <v>5</v>
      </c>
      <c r="U153" s="40" t="s">
        <v>37</v>
      </c>
      <c r="V153" s="134">
        <v>0.24</v>
      </c>
      <c r="W153" s="134">
        <f>V153*K153</f>
        <v>90.179999999999993</v>
      </c>
      <c r="X153" s="134">
        <v>0</v>
      </c>
      <c r="Y153" s="134">
        <f>X153*K153</f>
        <v>0</v>
      </c>
      <c r="Z153" s="134">
        <v>0</v>
      </c>
      <c r="AA153" s="135">
        <f>Z153*K153</f>
        <v>0</v>
      </c>
      <c r="AR153" s="18" t="s">
        <v>130</v>
      </c>
      <c r="AT153" s="18" t="s">
        <v>126</v>
      </c>
      <c r="AU153" s="18" t="s">
        <v>88</v>
      </c>
      <c r="AY153" s="18" t="s">
        <v>125</v>
      </c>
      <c r="BE153" s="136">
        <f>IF(U153="základní",N153,0)</f>
        <v>0</v>
      </c>
      <c r="BF153" s="136">
        <f>IF(U153="snížená",N153,0)</f>
        <v>0</v>
      </c>
      <c r="BG153" s="136">
        <f>IF(U153="zákl. přenesená",N153,0)</f>
        <v>0</v>
      </c>
      <c r="BH153" s="136">
        <f>IF(U153="sníž. přenesená",N153,0)</f>
        <v>0</v>
      </c>
      <c r="BI153" s="136">
        <f>IF(U153="nulová",N153,0)</f>
        <v>0</v>
      </c>
      <c r="BJ153" s="18" t="s">
        <v>77</v>
      </c>
      <c r="BK153" s="136">
        <f>ROUND(L153*K153,2)</f>
        <v>0</v>
      </c>
      <c r="BL153" s="18" t="s">
        <v>130</v>
      </c>
      <c r="BM153" s="18" t="s">
        <v>243</v>
      </c>
    </row>
    <row r="154" spans="2:65" s="1" customFormat="1" ht="25.5" customHeight="1">
      <c r="B154" s="131"/>
      <c r="C154" s="141" t="s">
        <v>244</v>
      </c>
      <c r="D154" s="141" t="s">
        <v>126</v>
      </c>
      <c r="E154" s="142" t="s">
        <v>245</v>
      </c>
      <c r="F154" s="197" t="s">
        <v>246</v>
      </c>
      <c r="G154" s="197"/>
      <c r="H154" s="197"/>
      <c r="I154" s="197"/>
      <c r="J154" s="143" t="s">
        <v>159</v>
      </c>
      <c r="K154" s="144">
        <v>7515</v>
      </c>
      <c r="L154" s="190">
        <v>0</v>
      </c>
      <c r="M154" s="190"/>
      <c r="N154" s="190">
        <f>ROUND(L154*K154,2)</f>
        <v>0</v>
      </c>
      <c r="O154" s="190"/>
      <c r="P154" s="190"/>
      <c r="Q154" s="190"/>
      <c r="R154" s="132"/>
      <c r="T154" s="133" t="s">
        <v>5</v>
      </c>
      <c r="U154" s="40" t="s">
        <v>37</v>
      </c>
      <c r="V154" s="134">
        <v>4.0000000000000001E-3</v>
      </c>
      <c r="W154" s="134">
        <f>V154*K154</f>
        <v>30.060000000000002</v>
      </c>
      <c r="X154" s="134">
        <v>0</v>
      </c>
      <c r="Y154" s="134">
        <f>X154*K154</f>
        <v>0</v>
      </c>
      <c r="Z154" s="134">
        <v>0</v>
      </c>
      <c r="AA154" s="135">
        <f>Z154*K154</f>
        <v>0</v>
      </c>
      <c r="AR154" s="18" t="s">
        <v>130</v>
      </c>
      <c r="AT154" s="18" t="s">
        <v>126</v>
      </c>
      <c r="AU154" s="18" t="s">
        <v>88</v>
      </c>
      <c r="AY154" s="18" t="s">
        <v>125</v>
      </c>
      <c r="BE154" s="136">
        <f>IF(U154="základní",N154,0)</f>
        <v>0</v>
      </c>
      <c r="BF154" s="136">
        <f>IF(U154="snížená",N154,0)</f>
        <v>0</v>
      </c>
      <c r="BG154" s="136">
        <f>IF(U154="zákl. přenesená",N154,0)</f>
        <v>0</v>
      </c>
      <c r="BH154" s="136">
        <f>IF(U154="sníž. přenesená",N154,0)</f>
        <v>0</v>
      </c>
      <c r="BI154" s="136">
        <f>IF(U154="nulová",N154,0)</f>
        <v>0</v>
      </c>
      <c r="BJ154" s="18" t="s">
        <v>77</v>
      </c>
      <c r="BK154" s="136">
        <f>ROUND(L154*K154,2)</f>
        <v>0</v>
      </c>
      <c r="BL154" s="18" t="s">
        <v>130</v>
      </c>
      <c r="BM154" s="18" t="s">
        <v>247</v>
      </c>
    </row>
    <row r="155" spans="2:65" s="1" customFormat="1" ht="38.25" customHeight="1">
      <c r="B155" s="131"/>
      <c r="C155" s="141" t="s">
        <v>248</v>
      </c>
      <c r="D155" s="141" t="s">
        <v>126</v>
      </c>
      <c r="E155" s="142" t="s">
        <v>249</v>
      </c>
      <c r="F155" s="197" t="s">
        <v>250</v>
      </c>
      <c r="G155" s="197"/>
      <c r="H155" s="197"/>
      <c r="I155" s="197"/>
      <c r="J155" s="143" t="s">
        <v>159</v>
      </c>
      <c r="K155" s="144">
        <v>276.75</v>
      </c>
      <c r="L155" s="190">
        <v>0</v>
      </c>
      <c r="M155" s="190"/>
      <c r="N155" s="190">
        <f>ROUND(L155*K155,2)</f>
        <v>0</v>
      </c>
      <c r="O155" s="190"/>
      <c r="P155" s="190"/>
      <c r="Q155" s="190"/>
      <c r="R155" s="132"/>
      <c r="T155" s="133" t="s">
        <v>5</v>
      </c>
      <c r="U155" s="40" t="s">
        <v>37</v>
      </c>
      <c r="V155" s="134">
        <v>0</v>
      </c>
      <c r="W155" s="134">
        <f>V155*K155</f>
        <v>0</v>
      </c>
      <c r="X155" s="134">
        <v>0</v>
      </c>
      <c r="Y155" s="134">
        <f>X155*K155</f>
        <v>0</v>
      </c>
      <c r="Z155" s="134">
        <v>0</v>
      </c>
      <c r="AA155" s="135">
        <f>Z155*K155</f>
        <v>0</v>
      </c>
      <c r="AR155" s="18" t="s">
        <v>130</v>
      </c>
      <c r="AT155" s="18" t="s">
        <v>126</v>
      </c>
      <c r="AU155" s="18" t="s">
        <v>88</v>
      </c>
      <c r="AY155" s="18" t="s">
        <v>125</v>
      </c>
      <c r="BE155" s="136">
        <f>IF(U155="základní",N155,0)</f>
        <v>0</v>
      </c>
      <c r="BF155" s="136">
        <f>IF(U155="snížená",N155,0)</f>
        <v>0</v>
      </c>
      <c r="BG155" s="136">
        <f>IF(U155="zákl. přenesená",N155,0)</f>
        <v>0</v>
      </c>
      <c r="BH155" s="136">
        <f>IF(U155="sníž. přenesená",N155,0)</f>
        <v>0</v>
      </c>
      <c r="BI155" s="136">
        <f>IF(U155="nulová",N155,0)</f>
        <v>0</v>
      </c>
      <c r="BJ155" s="18" t="s">
        <v>77</v>
      </c>
      <c r="BK155" s="136">
        <f>ROUND(L155*K155,2)</f>
        <v>0</v>
      </c>
      <c r="BL155" s="18" t="s">
        <v>130</v>
      </c>
      <c r="BM155" s="18" t="s">
        <v>251</v>
      </c>
    </row>
    <row r="156" spans="2:65" s="1" customFormat="1" ht="38.25" customHeight="1">
      <c r="B156" s="131"/>
      <c r="C156" s="141" t="s">
        <v>252</v>
      </c>
      <c r="D156" s="141" t="s">
        <v>126</v>
      </c>
      <c r="E156" s="142" t="s">
        <v>253</v>
      </c>
      <c r="F156" s="197" t="s">
        <v>254</v>
      </c>
      <c r="G156" s="197"/>
      <c r="H156" s="197"/>
      <c r="I156" s="197"/>
      <c r="J156" s="143" t="s">
        <v>159</v>
      </c>
      <c r="K156" s="144">
        <v>99</v>
      </c>
      <c r="L156" s="190">
        <v>0</v>
      </c>
      <c r="M156" s="190"/>
      <c r="N156" s="190">
        <f>ROUND(L156*K156,2)</f>
        <v>0</v>
      </c>
      <c r="O156" s="190"/>
      <c r="P156" s="190"/>
      <c r="Q156" s="190"/>
      <c r="R156" s="132"/>
      <c r="T156" s="133" t="s">
        <v>5</v>
      </c>
      <c r="U156" s="40" t="s">
        <v>37</v>
      </c>
      <c r="V156" s="134">
        <v>0</v>
      </c>
      <c r="W156" s="134">
        <f>V156*K156</f>
        <v>0</v>
      </c>
      <c r="X156" s="134">
        <v>0</v>
      </c>
      <c r="Y156" s="134">
        <f>X156*K156</f>
        <v>0</v>
      </c>
      <c r="Z156" s="134">
        <v>0</v>
      </c>
      <c r="AA156" s="135">
        <f>Z156*K156</f>
        <v>0</v>
      </c>
      <c r="AR156" s="18" t="s">
        <v>130</v>
      </c>
      <c r="AT156" s="18" t="s">
        <v>126</v>
      </c>
      <c r="AU156" s="18" t="s">
        <v>88</v>
      </c>
      <c r="AY156" s="18" t="s">
        <v>125</v>
      </c>
      <c r="BE156" s="136">
        <f>IF(U156="základní",N156,0)</f>
        <v>0</v>
      </c>
      <c r="BF156" s="136">
        <f>IF(U156="snížená",N156,0)</f>
        <v>0</v>
      </c>
      <c r="BG156" s="136">
        <f>IF(U156="zákl. přenesená",N156,0)</f>
        <v>0</v>
      </c>
      <c r="BH156" s="136">
        <f>IF(U156="sníž. přenesená",N156,0)</f>
        <v>0</v>
      </c>
      <c r="BI156" s="136">
        <f>IF(U156="nulová",N156,0)</f>
        <v>0</v>
      </c>
      <c r="BJ156" s="18" t="s">
        <v>77</v>
      </c>
      <c r="BK156" s="136">
        <f>ROUND(L156*K156,2)</f>
        <v>0</v>
      </c>
      <c r="BL156" s="18" t="s">
        <v>130</v>
      </c>
      <c r="BM156" s="18" t="s">
        <v>255</v>
      </c>
    </row>
    <row r="157" spans="2:65" s="9" customFormat="1" ht="29.85" customHeight="1">
      <c r="B157" s="120"/>
      <c r="C157" s="149"/>
      <c r="D157" s="150" t="s">
        <v>102</v>
      </c>
      <c r="E157" s="150"/>
      <c r="F157" s="150"/>
      <c r="G157" s="150"/>
      <c r="H157" s="150"/>
      <c r="I157" s="150"/>
      <c r="J157" s="150"/>
      <c r="K157" s="150"/>
      <c r="L157" s="130"/>
      <c r="M157" s="130"/>
      <c r="N157" s="195">
        <f>BK157</f>
        <v>0</v>
      </c>
      <c r="O157" s="196"/>
      <c r="P157" s="196"/>
      <c r="Q157" s="196"/>
      <c r="R157" s="123"/>
      <c r="T157" s="124"/>
      <c r="U157" s="121"/>
      <c r="V157" s="121"/>
      <c r="W157" s="125">
        <f>W158</f>
        <v>6.6203280000000007</v>
      </c>
      <c r="X157" s="121"/>
      <c r="Y157" s="125">
        <f>Y158</f>
        <v>0</v>
      </c>
      <c r="Z157" s="121"/>
      <c r="AA157" s="126">
        <f>AA158</f>
        <v>0</v>
      </c>
      <c r="AR157" s="127" t="s">
        <v>77</v>
      </c>
      <c r="AT157" s="128" t="s">
        <v>71</v>
      </c>
      <c r="AU157" s="128" t="s">
        <v>77</v>
      </c>
      <c r="AY157" s="127" t="s">
        <v>125</v>
      </c>
      <c r="BK157" s="129">
        <f>BK158</f>
        <v>0</v>
      </c>
    </row>
    <row r="158" spans="2:65" s="1" customFormat="1" ht="38.25" customHeight="1">
      <c r="B158" s="131"/>
      <c r="C158" s="141" t="s">
        <v>256</v>
      </c>
      <c r="D158" s="141" t="s">
        <v>126</v>
      </c>
      <c r="E158" s="142" t="s">
        <v>257</v>
      </c>
      <c r="F158" s="197" t="s">
        <v>258</v>
      </c>
      <c r="G158" s="197"/>
      <c r="H158" s="197"/>
      <c r="I158" s="197"/>
      <c r="J158" s="143" t="s">
        <v>159</v>
      </c>
      <c r="K158" s="144">
        <v>100.30800000000001</v>
      </c>
      <c r="L158" s="190">
        <v>0</v>
      </c>
      <c r="M158" s="190"/>
      <c r="N158" s="190">
        <f>ROUND(L158*K158,2)</f>
        <v>0</v>
      </c>
      <c r="O158" s="190"/>
      <c r="P158" s="190"/>
      <c r="Q158" s="190"/>
      <c r="R158" s="132"/>
      <c r="T158" s="133" t="s">
        <v>5</v>
      </c>
      <c r="U158" s="40" t="s">
        <v>37</v>
      </c>
      <c r="V158" s="134">
        <v>6.6000000000000003E-2</v>
      </c>
      <c r="W158" s="134">
        <f>V158*K158</f>
        <v>6.6203280000000007</v>
      </c>
      <c r="X158" s="134">
        <v>0</v>
      </c>
      <c r="Y158" s="134">
        <f>X158*K158</f>
        <v>0</v>
      </c>
      <c r="Z158" s="134">
        <v>0</v>
      </c>
      <c r="AA158" s="135">
        <f>Z158*K158</f>
        <v>0</v>
      </c>
      <c r="AR158" s="18" t="s">
        <v>130</v>
      </c>
      <c r="AT158" s="18" t="s">
        <v>126</v>
      </c>
      <c r="AU158" s="18" t="s">
        <v>88</v>
      </c>
      <c r="AY158" s="18" t="s">
        <v>125</v>
      </c>
      <c r="BE158" s="136">
        <f>IF(U158="základní",N158,0)</f>
        <v>0</v>
      </c>
      <c r="BF158" s="136">
        <f>IF(U158="snížená",N158,0)</f>
        <v>0</v>
      </c>
      <c r="BG158" s="136">
        <f>IF(U158="zákl. přenesená",N158,0)</f>
        <v>0</v>
      </c>
      <c r="BH158" s="136">
        <f>IF(U158="sníž. přenesená",N158,0)</f>
        <v>0</v>
      </c>
      <c r="BI158" s="136">
        <f>IF(U158="nulová",N158,0)</f>
        <v>0</v>
      </c>
      <c r="BJ158" s="18" t="s">
        <v>77</v>
      </c>
      <c r="BK158" s="136">
        <f>ROUND(L158*K158,2)</f>
        <v>0</v>
      </c>
      <c r="BL158" s="18" t="s">
        <v>130</v>
      </c>
      <c r="BM158" s="18" t="s">
        <v>259</v>
      </c>
    </row>
    <row r="159" spans="2:65" s="9" customFormat="1" ht="37.35" customHeight="1">
      <c r="B159" s="120"/>
      <c r="C159" s="149"/>
      <c r="D159" s="151" t="s">
        <v>103</v>
      </c>
      <c r="E159" s="151"/>
      <c r="F159" s="151"/>
      <c r="G159" s="151"/>
      <c r="H159" s="151"/>
      <c r="I159" s="151"/>
      <c r="J159" s="151"/>
      <c r="K159" s="151"/>
      <c r="L159" s="122"/>
      <c r="M159" s="122"/>
      <c r="N159" s="193">
        <f>BK159</f>
        <v>0</v>
      </c>
      <c r="O159" s="194"/>
      <c r="P159" s="194"/>
      <c r="Q159" s="194"/>
      <c r="R159" s="123"/>
      <c r="T159" s="124"/>
      <c r="U159" s="121"/>
      <c r="V159" s="121"/>
      <c r="W159" s="125">
        <v>0</v>
      </c>
      <c r="X159" s="121"/>
      <c r="Y159" s="125">
        <v>0</v>
      </c>
      <c r="Z159" s="121"/>
      <c r="AA159" s="126">
        <v>0</v>
      </c>
      <c r="AR159" s="127" t="s">
        <v>88</v>
      </c>
      <c r="AT159" s="128" t="s">
        <v>71</v>
      </c>
      <c r="AU159" s="128" t="s">
        <v>72</v>
      </c>
      <c r="AY159" s="127" t="s">
        <v>125</v>
      </c>
      <c r="BK159" s="129">
        <v>0</v>
      </c>
    </row>
    <row r="160" spans="2:65" s="9" customFormat="1" ht="24.95" customHeight="1">
      <c r="B160" s="120"/>
      <c r="C160" s="149"/>
      <c r="D160" s="151" t="s">
        <v>104</v>
      </c>
      <c r="E160" s="151"/>
      <c r="F160" s="151"/>
      <c r="G160" s="151"/>
      <c r="H160" s="151"/>
      <c r="I160" s="151"/>
      <c r="J160" s="151"/>
      <c r="K160" s="151"/>
      <c r="L160" s="122"/>
      <c r="M160" s="122"/>
      <c r="N160" s="200">
        <f>BK160</f>
        <v>0</v>
      </c>
      <c r="O160" s="201"/>
      <c r="P160" s="201"/>
      <c r="Q160" s="201"/>
      <c r="R160" s="123"/>
      <c r="T160" s="124"/>
      <c r="U160" s="121"/>
      <c r="V160" s="121"/>
      <c r="W160" s="125">
        <f>W161</f>
        <v>0.85199999999999987</v>
      </c>
      <c r="X160" s="121"/>
      <c r="Y160" s="125">
        <f>Y161</f>
        <v>4.1399999999999996E-3</v>
      </c>
      <c r="Z160" s="121"/>
      <c r="AA160" s="126">
        <f>AA161</f>
        <v>0</v>
      </c>
      <c r="AR160" s="127" t="s">
        <v>135</v>
      </c>
      <c r="AT160" s="128" t="s">
        <v>71</v>
      </c>
      <c r="AU160" s="128" t="s">
        <v>72</v>
      </c>
      <c r="AY160" s="127" t="s">
        <v>125</v>
      </c>
      <c r="BK160" s="129">
        <f>BK161</f>
        <v>0</v>
      </c>
    </row>
    <row r="161" spans="2:65" s="9" customFormat="1" ht="19.899999999999999" customHeight="1">
      <c r="B161" s="120"/>
      <c r="C161" s="149"/>
      <c r="D161" s="150" t="s">
        <v>105</v>
      </c>
      <c r="E161" s="150"/>
      <c r="F161" s="150"/>
      <c r="G161" s="150"/>
      <c r="H161" s="150"/>
      <c r="I161" s="150"/>
      <c r="J161" s="150"/>
      <c r="K161" s="150"/>
      <c r="L161" s="130"/>
      <c r="M161" s="130"/>
      <c r="N161" s="191">
        <f>BK161</f>
        <v>0</v>
      </c>
      <c r="O161" s="192"/>
      <c r="P161" s="192"/>
      <c r="Q161" s="192"/>
      <c r="R161" s="123"/>
      <c r="T161" s="124"/>
      <c r="U161" s="121"/>
      <c r="V161" s="121"/>
      <c r="W161" s="125">
        <f>SUM(W162:W163)</f>
        <v>0.85199999999999987</v>
      </c>
      <c r="X161" s="121"/>
      <c r="Y161" s="125">
        <f>SUM(Y162:Y163)</f>
        <v>4.1399999999999996E-3</v>
      </c>
      <c r="Z161" s="121"/>
      <c r="AA161" s="126">
        <f>SUM(AA162:AA163)</f>
        <v>0</v>
      </c>
      <c r="AR161" s="127" t="s">
        <v>135</v>
      </c>
      <c r="AT161" s="128" t="s">
        <v>71</v>
      </c>
      <c r="AU161" s="128" t="s">
        <v>77</v>
      </c>
      <c r="AY161" s="127" t="s">
        <v>125</v>
      </c>
      <c r="BK161" s="129">
        <f>SUM(BK162:BK163)</f>
        <v>0</v>
      </c>
    </row>
    <row r="162" spans="2:65" s="1" customFormat="1" ht="25.5" customHeight="1">
      <c r="B162" s="131"/>
      <c r="C162" s="141" t="s">
        <v>260</v>
      </c>
      <c r="D162" s="141" t="s">
        <v>126</v>
      </c>
      <c r="E162" s="142" t="s">
        <v>261</v>
      </c>
      <c r="F162" s="197" t="s">
        <v>262</v>
      </c>
      <c r="G162" s="197"/>
      <c r="H162" s="197"/>
      <c r="I162" s="197"/>
      <c r="J162" s="143" t="s">
        <v>129</v>
      </c>
      <c r="K162" s="144">
        <v>6</v>
      </c>
      <c r="L162" s="190">
        <v>0</v>
      </c>
      <c r="M162" s="190"/>
      <c r="N162" s="190">
        <f>ROUND(L162*K162,2)</f>
        <v>0</v>
      </c>
      <c r="O162" s="190"/>
      <c r="P162" s="190"/>
      <c r="Q162" s="190"/>
      <c r="R162" s="132"/>
      <c r="T162" s="133" t="s">
        <v>5</v>
      </c>
      <c r="U162" s="40" t="s">
        <v>37</v>
      </c>
      <c r="V162" s="134">
        <v>0.14199999999999999</v>
      </c>
      <c r="W162" s="134">
        <f>V162*K162</f>
        <v>0.85199999999999987</v>
      </c>
      <c r="X162" s="134">
        <v>0</v>
      </c>
      <c r="Y162" s="134">
        <f>X162*K162</f>
        <v>0</v>
      </c>
      <c r="Z162" s="134">
        <v>0</v>
      </c>
      <c r="AA162" s="135">
        <f>Z162*K162</f>
        <v>0</v>
      </c>
      <c r="AR162" s="18" t="s">
        <v>220</v>
      </c>
      <c r="AT162" s="18" t="s">
        <v>126</v>
      </c>
      <c r="AU162" s="18" t="s">
        <v>88</v>
      </c>
      <c r="AY162" s="18" t="s">
        <v>125</v>
      </c>
      <c r="BE162" s="136">
        <f>IF(U162="základní",N162,0)</f>
        <v>0</v>
      </c>
      <c r="BF162" s="136">
        <f>IF(U162="snížená",N162,0)</f>
        <v>0</v>
      </c>
      <c r="BG162" s="136">
        <f>IF(U162="zákl. přenesená",N162,0)</f>
        <v>0</v>
      </c>
      <c r="BH162" s="136">
        <f>IF(U162="sníž. přenesená",N162,0)</f>
        <v>0</v>
      </c>
      <c r="BI162" s="136">
        <f>IF(U162="nulová",N162,0)</f>
        <v>0</v>
      </c>
      <c r="BJ162" s="18" t="s">
        <v>77</v>
      </c>
      <c r="BK162" s="136">
        <f>ROUND(L162*K162,2)</f>
        <v>0</v>
      </c>
      <c r="BL162" s="18" t="s">
        <v>220</v>
      </c>
      <c r="BM162" s="18" t="s">
        <v>263</v>
      </c>
    </row>
    <row r="163" spans="2:65" s="1" customFormat="1" ht="38.25" customHeight="1">
      <c r="B163" s="131"/>
      <c r="C163" s="145" t="s">
        <v>264</v>
      </c>
      <c r="D163" s="145" t="s">
        <v>166</v>
      </c>
      <c r="E163" s="146" t="s">
        <v>265</v>
      </c>
      <c r="F163" s="198" t="s">
        <v>266</v>
      </c>
      <c r="G163" s="198"/>
      <c r="H163" s="198"/>
      <c r="I163" s="198"/>
      <c r="J163" s="147" t="s">
        <v>129</v>
      </c>
      <c r="K163" s="148">
        <v>6</v>
      </c>
      <c r="L163" s="199">
        <v>0</v>
      </c>
      <c r="M163" s="199"/>
      <c r="N163" s="199">
        <f>ROUND(L163*K163,2)</f>
        <v>0</v>
      </c>
      <c r="O163" s="190"/>
      <c r="P163" s="190"/>
      <c r="Q163" s="190"/>
      <c r="R163" s="132"/>
      <c r="T163" s="133" t="s">
        <v>5</v>
      </c>
      <c r="U163" s="40" t="s">
        <v>37</v>
      </c>
      <c r="V163" s="134">
        <v>0</v>
      </c>
      <c r="W163" s="134">
        <f>V163*K163</f>
        <v>0</v>
      </c>
      <c r="X163" s="134">
        <v>6.8999999999999997E-4</v>
      </c>
      <c r="Y163" s="134">
        <f>X163*K163</f>
        <v>4.1399999999999996E-3</v>
      </c>
      <c r="Z163" s="134">
        <v>0</v>
      </c>
      <c r="AA163" s="135">
        <f>Z163*K163</f>
        <v>0</v>
      </c>
      <c r="AR163" s="18" t="s">
        <v>267</v>
      </c>
      <c r="AT163" s="18" t="s">
        <v>166</v>
      </c>
      <c r="AU163" s="18" t="s">
        <v>88</v>
      </c>
      <c r="AY163" s="18" t="s">
        <v>125</v>
      </c>
      <c r="BE163" s="136">
        <f>IF(U163="základní",N163,0)</f>
        <v>0</v>
      </c>
      <c r="BF163" s="136">
        <f>IF(U163="snížená",N163,0)</f>
        <v>0</v>
      </c>
      <c r="BG163" s="136">
        <f>IF(U163="zákl. přenesená",N163,0)</f>
        <v>0</v>
      </c>
      <c r="BH163" s="136">
        <f>IF(U163="sníž. přenesená",N163,0)</f>
        <v>0</v>
      </c>
      <c r="BI163" s="136">
        <f>IF(U163="nulová",N163,0)</f>
        <v>0</v>
      </c>
      <c r="BJ163" s="18" t="s">
        <v>77</v>
      </c>
      <c r="BK163" s="136">
        <f>ROUND(L163*K163,2)</f>
        <v>0</v>
      </c>
      <c r="BL163" s="18" t="s">
        <v>267</v>
      </c>
      <c r="BM163" s="18" t="s">
        <v>268</v>
      </c>
    </row>
    <row r="164" spans="2:65" s="9" customFormat="1" ht="37.35" customHeight="1">
      <c r="B164" s="120"/>
      <c r="C164" s="149"/>
      <c r="D164" s="151" t="s">
        <v>106</v>
      </c>
      <c r="E164" s="151"/>
      <c r="F164" s="151"/>
      <c r="G164" s="151"/>
      <c r="H164" s="151"/>
      <c r="I164" s="151"/>
      <c r="J164" s="151"/>
      <c r="K164" s="151"/>
      <c r="L164" s="122"/>
      <c r="M164" s="122"/>
      <c r="N164" s="193">
        <f>BK164</f>
        <v>0</v>
      </c>
      <c r="O164" s="194"/>
      <c r="P164" s="194"/>
      <c r="Q164" s="194"/>
      <c r="R164" s="123"/>
      <c r="T164" s="124"/>
      <c r="U164" s="121"/>
      <c r="V164" s="121"/>
      <c r="W164" s="125">
        <f>W165+W168+W171</f>
        <v>0</v>
      </c>
      <c r="X164" s="121"/>
      <c r="Y164" s="125">
        <f>Y165+Y168+Y171</f>
        <v>0</v>
      </c>
      <c r="Z164" s="121"/>
      <c r="AA164" s="126">
        <f>AA165+AA168+AA171</f>
        <v>0</v>
      </c>
      <c r="AR164" s="127" t="s">
        <v>143</v>
      </c>
      <c r="AT164" s="128" t="s">
        <v>71</v>
      </c>
      <c r="AU164" s="128" t="s">
        <v>72</v>
      </c>
      <c r="AY164" s="127" t="s">
        <v>125</v>
      </c>
      <c r="BK164" s="129">
        <f>BK165+BK168+BK171</f>
        <v>0</v>
      </c>
    </row>
    <row r="165" spans="2:65" s="9" customFormat="1" ht="19.899999999999999" customHeight="1">
      <c r="B165" s="120"/>
      <c r="C165" s="149"/>
      <c r="D165" s="150" t="s">
        <v>107</v>
      </c>
      <c r="E165" s="150"/>
      <c r="F165" s="150"/>
      <c r="G165" s="150"/>
      <c r="H165" s="150"/>
      <c r="I165" s="150"/>
      <c r="J165" s="150"/>
      <c r="K165" s="150"/>
      <c r="L165" s="130"/>
      <c r="M165" s="130"/>
      <c r="N165" s="191">
        <f>BK165</f>
        <v>0</v>
      </c>
      <c r="O165" s="192"/>
      <c r="P165" s="192"/>
      <c r="Q165" s="192"/>
      <c r="R165" s="123"/>
      <c r="T165" s="124"/>
      <c r="U165" s="121"/>
      <c r="V165" s="121"/>
      <c r="W165" s="125">
        <f>SUM(W166:W167)</f>
        <v>0</v>
      </c>
      <c r="X165" s="121"/>
      <c r="Y165" s="125">
        <f>SUM(Y166:Y167)</f>
        <v>0</v>
      </c>
      <c r="Z165" s="121"/>
      <c r="AA165" s="126">
        <f>SUM(AA166:AA167)</f>
        <v>0</v>
      </c>
      <c r="AR165" s="127" t="s">
        <v>143</v>
      </c>
      <c r="AT165" s="128" t="s">
        <v>71</v>
      </c>
      <c r="AU165" s="128" t="s">
        <v>77</v>
      </c>
      <c r="AY165" s="127" t="s">
        <v>125</v>
      </c>
      <c r="BK165" s="129">
        <f>SUM(BK166:BK167)</f>
        <v>0</v>
      </c>
    </row>
    <row r="166" spans="2:65" s="1" customFormat="1" ht="16.5" customHeight="1">
      <c r="B166" s="131"/>
      <c r="C166" s="141" t="s">
        <v>269</v>
      </c>
      <c r="D166" s="141" t="s">
        <v>126</v>
      </c>
      <c r="E166" s="142" t="s">
        <v>270</v>
      </c>
      <c r="F166" s="197" t="s">
        <v>271</v>
      </c>
      <c r="G166" s="197"/>
      <c r="H166" s="197"/>
      <c r="I166" s="197"/>
      <c r="J166" s="143" t="s">
        <v>272</v>
      </c>
      <c r="K166" s="144">
        <v>1</v>
      </c>
      <c r="L166" s="190">
        <v>0</v>
      </c>
      <c r="M166" s="190"/>
      <c r="N166" s="190">
        <f>ROUND(L166*K166,2)</f>
        <v>0</v>
      </c>
      <c r="O166" s="190"/>
      <c r="P166" s="190"/>
      <c r="Q166" s="190"/>
      <c r="R166" s="132"/>
      <c r="T166" s="133" t="s">
        <v>5</v>
      </c>
      <c r="U166" s="40" t="s">
        <v>37</v>
      </c>
      <c r="V166" s="134">
        <v>0</v>
      </c>
      <c r="W166" s="134">
        <f>V166*K166</f>
        <v>0</v>
      </c>
      <c r="X166" s="134">
        <v>0</v>
      </c>
      <c r="Y166" s="134">
        <f>X166*K166</f>
        <v>0</v>
      </c>
      <c r="Z166" s="134">
        <v>0</v>
      </c>
      <c r="AA166" s="135">
        <f>Z166*K166</f>
        <v>0</v>
      </c>
      <c r="AR166" s="18" t="s">
        <v>273</v>
      </c>
      <c r="AT166" s="18" t="s">
        <v>126</v>
      </c>
      <c r="AU166" s="18" t="s">
        <v>88</v>
      </c>
      <c r="AY166" s="18" t="s">
        <v>125</v>
      </c>
      <c r="BE166" s="136">
        <f>IF(U166="základní",N166,0)</f>
        <v>0</v>
      </c>
      <c r="BF166" s="136">
        <f>IF(U166="snížená",N166,0)</f>
        <v>0</v>
      </c>
      <c r="BG166" s="136">
        <f>IF(U166="zákl. přenesená",N166,0)</f>
        <v>0</v>
      </c>
      <c r="BH166" s="136">
        <f>IF(U166="sníž. přenesená",N166,0)</f>
        <v>0</v>
      </c>
      <c r="BI166" s="136">
        <f>IF(U166="nulová",N166,0)</f>
        <v>0</v>
      </c>
      <c r="BJ166" s="18" t="s">
        <v>77</v>
      </c>
      <c r="BK166" s="136">
        <f>ROUND(L166*K166,2)</f>
        <v>0</v>
      </c>
      <c r="BL166" s="18" t="s">
        <v>273</v>
      </c>
      <c r="BM166" s="18" t="s">
        <v>274</v>
      </c>
    </row>
    <row r="167" spans="2:65" s="1" customFormat="1" ht="16.5" customHeight="1">
      <c r="B167" s="131"/>
      <c r="C167" s="141" t="s">
        <v>275</v>
      </c>
      <c r="D167" s="141" t="s">
        <v>126</v>
      </c>
      <c r="E167" s="142" t="s">
        <v>276</v>
      </c>
      <c r="F167" s="197" t="s">
        <v>277</v>
      </c>
      <c r="G167" s="197"/>
      <c r="H167" s="197"/>
      <c r="I167" s="197"/>
      <c r="J167" s="143" t="s">
        <v>278</v>
      </c>
      <c r="K167" s="144">
        <v>1</v>
      </c>
      <c r="L167" s="190">
        <v>0</v>
      </c>
      <c r="M167" s="190"/>
      <c r="N167" s="190">
        <f>ROUND(L167*K167,2)</f>
        <v>0</v>
      </c>
      <c r="O167" s="190"/>
      <c r="P167" s="190"/>
      <c r="Q167" s="190"/>
      <c r="R167" s="132"/>
      <c r="T167" s="133" t="s">
        <v>5</v>
      </c>
      <c r="U167" s="40" t="s">
        <v>37</v>
      </c>
      <c r="V167" s="134">
        <v>0</v>
      </c>
      <c r="W167" s="134">
        <f>V167*K167</f>
        <v>0</v>
      </c>
      <c r="X167" s="134">
        <v>0</v>
      </c>
      <c r="Y167" s="134">
        <f>X167*K167</f>
        <v>0</v>
      </c>
      <c r="Z167" s="134">
        <v>0</v>
      </c>
      <c r="AA167" s="135">
        <f>Z167*K167</f>
        <v>0</v>
      </c>
      <c r="AR167" s="18" t="s">
        <v>273</v>
      </c>
      <c r="AT167" s="18" t="s">
        <v>126</v>
      </c>
      <c r="AU167" s="18" t="s">
        <v>88</v>
      </c>
      <c r="AY167" s="18" t="s">
        <v>125</v>
      </c>
      <c r="BE167" s="136">
        <f>IF(U167="základní",N167,0)</f>
        <v>0</v>
      </c>
      <c r="BF167" s="136">
        <f>IF(U167="snížená",N167,0)</f>
        <v>0</v>
      </c>
      <c r="BG167" s="136">
        <f>IF(U167="zákl. přenesená",N167,0)</f>
        <v>0</v>
      </c>
      <c r="BH167" s="136">
        <f>IF(U167="sníž. přenesená",N167,0)</f>
        <v>0</v>
      </c>
      <c r="BI167" s="136">
        <f>IF(U167="nulová",N167,0)</f>
        <v>0</v>
      </c>
      <c r="BJ167" s="18" t="s">
        <v>77</v>
      </c>
      <c r="BK167" s="136">
        <f>ROUND(L167*K167,2)</f>
        <v>0</v>
      </c>
      <c r="BL167" s="18" t="s">
        <v>273</v>
      </c>
      <c r="BM167" s="18" t="s">
        <v>279</v>
      </c>
    </row>
    <row r="168" spans="2:65" s="9" customFormat="1" ht="29.85" customHeight="1">
      <c r="B168" s="120"/>
      <c r="C168" s="149"/>
      <c r="D168" s="150" t="s">
        <v>108</v>
      </c>
      <c r="E168" s="150"/>
      <c r="F168" s="150"/>
      <c r="G168" s="150"/>
      <c r="H168" s="150"/>
      <c r="I168" s="150"/>
      <c r="J168" s="150"/>
      <c r="K168" s="150"/>
      <c r="L168" s="130"/>
      <c r="M168" s="130"/>
      <c r="N168" s="195">
        <f>BK168</f>
        <v>0</v>
      </c>
      <c r="O168" s="196"/>
      <c r="P168" s="196"/>
      <c r="Q168" s="196"/>
      <c r="R168" s="123"/>
      <c r="T168" s="124"/>
      <c r="U168" s="121"/>
      <c r="V168" s="121"/>
      <c r="W168" s="125">
        <f>SUM(W169:W170)</f>
        <v>0</v>
      </c>
      <c r="X168" s="121"/>
      <c r="Y168" s="125">
        <f>SUM(Y169:Y170)</f>
        <v>0</v>
      </c>
      <c r="Z168" s="121"/>
      <c r="AA168" s="126">
        <f>SUM(AA169:AA170)</f>
        <v>0</v>
      </c>
      <c r="AR168" s="127" t="s">
        <v>143</v>
      </c>
      <c r="AT168" s="128" t="s">
        <v>71</v>
      </c>
      <c r="AU168" s="128" t="s">
        <v>77</v>
      </c>
      <c r="AY168" s="127" t="s">
        <v>125</v>
      </c>
      <c r="BK168" s="129">
        <f>SUM(BK169:BK170)</f>
        <v>0</v>
      </c>
    </row>
    <row r="169" spans="2:65" s="1" customFormat="1" ht="16.5" customHeight="1">
      <c r="B169" s="131"/>
      <c r="C169" s="141" t="s">
        <v>280</v>
      </c>
      <c r="D169" s="141" t="s">
        <v>126</v>
      </c>
      <c r="E169" s="142" t="s">
        <v>281</v>
      </c>
      <c r="F169" s="197" t="s">
        <v>282</v>
      </c>
      <c r="G169" s="197"/>
      <c r="H169" s="197"/>
      <c r="I169" s="197"/>
      <c r="J169" s="143" t="s">
        <v>272</v>
      </c>
      <c r="K169" s="144">
        <v>1</v>
      </c>
      <c r="L169" s="190">
        <v>0</v>
      </c>
      <c r="M169" s="190"/>
      <c r="N169" s="190">
        <f>ROUND(L169*K169,2)</f>
        <v>0</v>
      </c>
      <c r="O169" s="190"/>
      <c r="P169" s="190"/>
      <c r="Q169" s="190"/>
      <c r="R169" s="132"/>
      <c r="T169" s="133" t="s">
        <v>5</v>
      </c>
      <c r="U169" s="40" t="s">
        <v>37</v>
      </c>
      <c r="V169" s="134">
        <v>0</v>
      </c>
      <c r="W169" s="134">
        <f>V169*K169</f>
        <v>0</v>
      </c>
      <c r="X169" s="134">
        <v>0</v>
      </c>
      <c r="Y169" s="134">
        <f>X169*K169</f>
        <v>0</v>
      </c>
      <c r="Z169" s="134">
        <v>0</v>
      </c>
      <c r="AA169" s="135">
        <f>Z169*K169</f>
        <v>0</v>
      </c>
      <c r="AR169" s="18" t="s">
        <v>273</v>
      </c>
      <c r="AT169" s="18" t="s">
        <v>126</v>
      </c>
      <c r="AU169" s="18" t="s">
        <v>88</v>
      </c>
      <c r="AY169" s="18" t="s">
        <v>125</v>
      </c>
      <c r="BE169" s="136">
        <f>IF(U169="základní",N169,0)</f>
        <v>0</v>
      </c>
      <c r="BF169" s="136">
        <f>IF(U169="snížená",N169,0)</f>
        <v>0</v>
      </c>
      <c r="BG169" s="136">
        <f>IF(U169="zákl. přenesená",N169,0)</f>
        <v>0</v>
      </c>
      <c r="BH169" s="136">
        <f>IF(U169="sníž. přenesená",N169,0)</f>
        <v>0</v>
      </c>
      <c r="BI169" s="136">
        <f>IF(U169="nulová",N169,0)</f>
        <v>0</v>
      </c>
      <c r="BJ169" s="18" t="s">
        <v>77</v>
      </c>
      <c r="BK169" s="136">
        <f>ROUND(L169*K169,2)</f>
        <v>0</v>
      </c>
      <c r="BL169" s="18" t="s">
        <v>273</v>
      </c>
      <c r="BM169" s="18" t="s">
        <v>283</v>
      </c>
    </row>
    <row r="170" spans="2:65" s="1" customFormat="1" ht="16.5" customHeight="1">
      <c r="B170" s="131"/>
      <c r="C170" s="141" t="s">
        <v>284</v>
      </c>
      <c r="D170" s="141" t="s">
        <v>126</v>
      </c>
      <c r="E170" s="142" t="s">
        <v>285</v>
      </c>
      <c r="F170" s="197" t="s">
        <v>286</v>
      </c>
      <c r="G170" s="197"/>
      <c r="H170" s="197"/>
      <c r="I170" s="197"/>
      <c r="J170" s="143" t="s">
        <v>272</v>
      </c>
      <c r="K170" s="144">
        <v>1</v>
      </c>
      <c r="L170" s="190">
        <v>0</v>
      </c>
      <c r="M170" s="190"/>
      <c r="N170" s="190">
        <f>ROUND(L170*K170,2)</f>
        <v>0</v>
      </c>
      <c r="O170" s="190"/>
      <c r="P170" s="190"/>
      <c r="Q170" s="190"/>
      <c r="R170" s="132"/>
      <c r="T170" s="133" t="s">
        <v>5</v>
      </c>
      <c r="U170" s="40" t="s">
        <v>37</v>
      </c>
      <c r="V170" s="134">
        <v>0</v>
      </c>
      <c r="W170" s="134">
        <f>V170*K170</f>
        <v>0</v>
      </c>
      <c r="X170" s="134">
        <v>0</v>
      </c>
      <c r="Y170" s="134">
        <f>X170*K170</f>
        <v>0</v>
      </c>
      <c r="Z170" s="134">
        <v>0</v>
      </c>
      <c r="AA170" s="135">
        <f>Z170*K170</f>
        <v>0</v>
      </c>
      <c r="AR170" s="18" t="s">
        <v>273</v>
      </c>
      <c r="AT170" s="18" t="s">
        <v>126</v>
      </c>
      <c r="AU170" s="18" t="s">
        <v>88</v>
      </c>
      <c r="AY170" s="18" t="s">
        <v>125</v>
      </c>
      <c r="BE170" s="136">
        <f>IF(U170="základní",N170,0)</f>
        <v>0</v>
      </c>
      <c r="BF170" s="136">
        <f>IF(U170="snížená",N170,0)</f>
        <v>0</v>
      </c>
      <c r="BG170" s="136">
        <f>IF(U170="zákl. přenesená",N170,0)</f>
        <v>0</v>
      </c>
      <c r="BH170" s="136">
        <f>IF(U170="sníž. přenesená",N170,0)</f>
        <v>0</v>
      </c>
      <c r="BI170" s="136">
        <f>IF(U170="nulová",N170,0)</f>
        <v>0</v>
      </c>
      <c r="BJ170" s="18" t="s">
        <v>77</v>
      </c>
      <c r="BK170" s="136">
        <f>ROUND(L170*K170,2)</f>
        <v>0</v>
      </c>
      <c r="BL170" s="18" t="s">
        <v>273</v>
      </c>
      <c r="BM170" s="18" t="s">
        <v>287</v>
      </c>
    </row>
    <row r="171" spans="2:65" s="9" customFormat="1" ht="29.85" customHeight="1">
      <c r="B171" s="120"/>
      <c r="C171" s="149"/>
      <c r="D171" s="150" t="s">
        <v>109</v>
      </c>
      <c r="E171" s="150"/>
      <c r="F171" s="150"/>
      <c r="G171" s="150"/>
      <c r="H171" s="150"/>
      <c r="I171" s="150"/>
      <c r="J171" s="150"/>
      <c r="K171" s="150"/>
      <c r="L171" s="130"/>
      <c r="M171" s="130"/>
      <c r="N171" s="195">
        <f>BK171</f>
        <v>0</v>
      </c>
      <c r="O171" s="196"/>
      <c r="P171" s="196"/>
      <c r="Q171" s="196"/>
      <c r="R171" s="123"/>
      <c r="T171" s="124"/>
      <c r="U171" s="121"/>
      <c r="V171" s="121"/>
      <c r="W171" s="125">
        <f>W172</f>
        <v>0</v>
      </c>
      <c r="X171" s="121"/>
      <c r="Y171" s="125">
        <f>Y172</f>
        <v>0</v>
      </c>
      <c r="Z171" s="121"/>
      <c r="AA171" s="126">
        <f>AA172</f>
        <v>0</v>
      </c>
      <c r="AR171" s="127" t="s">
        <v>143</v>
      </c>
      <c r="AT171" s="128" t="s">
        <v>71</v>
      </c>
      <c r="AU171" s="128" t="s">
        <v>77</v>
      </c>
      <c r="AY171" s="127" t="s">
        <v>125</v>
      </c>
      <c r="BK171" s="129">
        <f>BK172</f>
        <v>0</v>
      </c>
    </row>
    <row r="172" spans="2:65" s="1" customFormat="1" ht="16.5" customHeight="1">
      <c r="B172" s="131"/>
      <c r="C172" s="141" t="s">
        <v>288</v>
      </c>
      <c r="D172" s="141" t="s">
        <v>126</v>
      </c>
      <c r="E172" s="142" t="s">
        <v>289</v>
      </c>
      <c r="F172" s="197" t="s">
        <v>290</v>
      </c>
      <c r="G172" s="197"/>
      <c r="H172" s="197"/>
      <c r="I172" s="197"/>
      <c r="J172" s="143" t="s">
        <v>272</v>
      </c>
      <c r="K172" s="144">
        <v>1</v>
      </c>
      <c r="L172" s="190">
        <v>0</v>
      </c>
      <c r="M172" s="190"/>
      <c r="N172" s="190">
        <f>ROUND(L172*K172,2)</f>
        <v>0</v>
      </c>
      <c r="O172" s="190"/>
      <c r="P172" s="190"/>
      <c r="Q172" s="190"/>
      <c r="R172" s="132"/>
      <c r="T172" s="133" t="s">
        <v>5</v>
      </c>
      <c r="U172" s="137" t="s">
        <v>37</v>
      </c>
      <c r="V172" s="138">
        <v>0</v>
      </c>
      <c r="W172" s="138">
        <f>V172*K172</f>
        <v>0</v>
      </c>
      <c r="X172" s="138">
        <v>0</v>
      </c>
      <c r="Y172" s="138">
        <f>X172*K172</f>
        <v>0</v>
      </c>
      <c r="Z172" s="138">
        <v>0</v>
      </c>
      <c r="AA172" s="139">
        <f>Z172*K172</f>
        <v>0</v>
      </c>
      <c r="AR172" s="18" t="s">
        <v>273</v>
      </c>
      <c r="AT172" s="18" t="s">
        <v>126</v>
      </c>
      <c r="AU172" s="18" t="s">
        <v>88</v>
      </c>
      <c r="AY172" s="18" t="s">
        <v>125</v>
      </c>
      <c r="BE172" s="136">
        <f>IF(U172="základní",N172,0)</f>
        <v>0</v>
      </c>
      <c r="BF172" s="136">
        <f>IF(U172="snížená",N172,0)</f>
        <v>0</v>
      </c>
      <c r="BG172" s="136">
        <f>IF(U172="zákl. přenesená",N172,0)</f>
        <v>0</v>
      </c>
      <c r="BH172" s="136">
        <f>IF(U172="sníž. přenesená",N172,0)</f>
        <v>0</v>
      </c>
      <c r="BI172" s="136">
        <f>IF(U172="nulová",N172,0)</f>
        <v>0</v>
      </c>
      <c r="BJ172" s="18" t="s">
        <v>77</v>
      </c>
      <c r="BK172" s="136">
        <f>ROUND(L172*K172,2)</f>
        <v>0</v>
      </c>
      <c r="BL172" s="18" t="s">
        <v>273</v>
      </c>
      <c r="BM172" s="18" t="s">
        <v>291</v>
      </c>
    </row>
    <row r="173" spans="2:65" s="1" customFormat="1" ht="6.95" customHeight="1"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7"/>
    </row>
  </sheetData>
  <sheetProtection algorithmName="SHA-512" hashValue="QAo9Z0t66iDayZJaw40xnyC3xcl5FisV5daJ6fhCZBVSOfj3uRMux/9vNlIIJveEhCSirUcbdr8DxPV2Fug7Yg==" saltValue="ni38wcaadLckQypJTrckig==" spinCount="100000" sheet="1" objects="1" scenarios="1"/>
  <mergeCells count="191">
    <mergeCell ref="O16:P16"/>
    <mergeCell ref="O17:P17"/>
    <mergeCell ref="O19:P19"/>
    <mergeCell ref="O20:P20"/>
    <mergeCell ref="E23:L23"/>
    <mergeCell ref="S2:AC2"/>
    <mergeCell ref="H1:K1"/>
    <mergeCell ref="C2:Q2"/>
    <mergeCell ref="C4:Q4"/>
    <mergeCell ref="F6:P6"/>
    <mergeCell ref="O8:P8"/>
    <mergeCell ref="O10:P10"/>
    <mergeCell ref="O11:P11"/>
    <mergeCell ref="O13:P13"/>
    <mergeCell ref="O14:P14"/>
    <mergeCell ref="F136:I136"/>
    <mergeCell ref="F137:I137"/>
    <mergeCell ref="F138:I138"/>
    <mergeCell ref="L124:M124"/>
    <mergeCell ref="L130:M130"/>
    <mergeCell ref="L125:M125"/>
    <mergeCell ref="L126:M126"/>
    <mergeCell ref="L127:M127"/>
    <mergeCell ref="L128:M128"/>
    <mergeCell ref="L129:M129"/>
    <mergeCell ref="L131:M131"/>
    <mergeCell ref="L132:M132"/>
    <mergeCell ref="L133:M133"/>
    <mergeCell ref="L134:M134"/>
    <mergeCell ref="L136:M136"/>
    <mergeCell ref="L137:M137"/>
    <mergeCell ref="L138:M138"/>
    <mergeCell ref="N128:Q128"/>
    <mergeCell ref="N129:Q129"/>
    <mergeCell ref="N130:Q130"/>
    <mergeCell ref="N131:Q131"/>
    <mergeCell ref="N132:Q132"/>
    <mergeCell ref="N133:Q133"/>
    <mergeCell ref="N134:Q134"/>
    <mergeCell ref="F124:I124"/>
    <mergeCell ref="F128:I128"/>
    <mergeCell ref="F127:I127"/>
    <mergeCell ref="F125:I125"/>
    <mergeCell ref="F126:I126"/>
    <mergeCell ref="F129:I129"/>
    <mergeCell ref="F130:I130"/>
    <mergeCell ref="F131:I131"/>
    <mergeCell ref="F132:I132"/>
    <mergeCell ref="F133:I133"/>
    <mergeCell ref="F134:I134"/>
    <mergeCell ref="N121:Q121"/>
    <mergeCell ref="N122:Q122"/>
    <mergeCell ref="F123:I123"/>
    <mergeCell ref="L123:M123"/>
    <mergeCell ref="N123:Q123"/>
    <mergeCell ref="N124:Q124"/>
    <mergeCell ref="N125:Q125"/>
    <mergeCell ref="N126:Q126"/>
    <mergeCell ref="N127:Q127"/>
    <mergeCell ref="C110:Q110"/>
    <mergeCell ref="F112:P112"/>
    <mergeCell ref="M114:P114"/>
    <mergeCell ref="M116:Q116"/>
    <mergeCell ref="M117:Q117"/>
    <mergeCell ref="F119:I119"/>
    <mergeCell ref="L119:M119"/>
    <mergeCell ref="N119:Q119"/>
    <mergeCell ref="N120:Q120"/>
    <mergeCell ref="N94:Q94"/>
    <mergeCell ref="N95:Q95"/>
    <mergeCell ref="N99:Q99"/>
    <mergeCell ref="N96:Q96"/>
    <mergeCell ref="N97:Q97"/>
    <mergeCell ref="N98:Q98"/>
    <mergeCell ref="N100:Q100"/>
    <mergeCell ref="N102:Q102"/>
    <mergeCell ref="L104:Q104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N167:Q167"/>
    <mergeCell ref="N169:Q169"/>
    <mergeCell ref="N170:Q170"/>
    <mergeCell ref="N157:Q157"/>
    <mergeCell ref="N159:Q159"/>
    <mergeCell ref="N160:Q160"/>
    <mergeCell ref="M27:P27"/>
    <mergeCell ref="M26:P26"/>
    <mergeCell ref="M29:P29"/>
    <mergeCell ref="L37:P37"/>
    <mergeCell ref="C76:Q76"/>
    <mergeCell ref="F78:P78"/>
    <mergeCell ref="C85:G85"/>
    <mergeCell ref="M80:P80"/>
    <mergeCell ref="M83:Q83"/>
    <mergeCell ref="M82:Q82"/>
    <mergeCell ref="N85:Q85"/>
    <mergeCell ref="N87:Q87"/>
    <mergeCell ref="N88:Q88"/>
    <mergeCell ref="N89:Q89"/>
    <mergeCell ref="N90:Q90"/>
    <mergeCell ref="N91:Q91"/>
    <mergeCell ref="N92:Q92"/>
    <mergeCell ref="N93:Q93"/>
    <mergeCell ref="N152:Q152"/>
    <mergeCell ref="N154:Q154"/>
    <mergeCell ref="N153:Q153"/>
    <mergeCell ref="N155:Q155"/>
    <mergeCell ref="N156:Q156"/>
    <mergeCell ref="N158:Q158"/>
    <mergeCell ref="N162:Q162"/>
    <mergeCell ref="N163:Q163"/>
    <mergeCell ref="N166:Q166"/>
    <mergeCell ref="N135:Q135"/>
    <mergeCell ref="N136:Q136"/>
    <mergeCell ref="N138:Q138"/>
    <mergeCell ref="N137:Q137"/>
    <mergeCell ref="N140:Q140"/>
    <mergeCell ref="N141:Q141"/>
    <mergeCell ref="N142:Q142"/>
    <mergeCell ref="N143:Q143"/>
    <mergeCell ref="N144:Q144"/>
    <mergeCell ref="N139:Q139"/>
    <mergeCell ref="F152:I152"/>
    <mergeCell ref="F153:I153"/>
    <mergeCell ref="F154:I154"/>
    <mergeCell ref="F155:I155"/>
    <mergeCell ref="L140:M140"/>
    <mergeCell ref="L142:M142"/>
    <mergeCell ref="L141:M141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2:M152"/>
    <mergeCell ref="L153:M153"/>
    <mergeCell ref="L154:M154"/>
    <mergeCell ref="L155:M155"/>
    <mergeCell ref="N151:Q151"/>
    <mergeCell ref="N150:Q150"/>
    <mergeCell ref="F140:I140"/>
    <mergeCell ref="F142:I142"/>
    <mergeCell ref="F141:I141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N145:Q145"/>
    <mergeCell ref="N146:Q146"/>
    <mergeCell ref="N147:Q147"/>
    <mergeCell ref="N148:Q148"/>
    <mergeCell ref="N149:Q149"/>
    <mergeCell ref="N172:Q172"/>
    <mergeCell ref="N161:Q161"/>
    <mergeCell ref="N164:Q164"/>
    <mergeCell ref="N165:Q165"/>
    <mergeCell ref="N168:Q168"/>
    <mergeCell ref="N171:Q171"/>
    <mergeCell ref="F158:I158"/>
    <mergeCell ref="F156:I156"/>
    <mergeCell ref="F162:I162"/>
    <mergeCell ref="F163:I163"/>
    <mergeCell ref="F166:I166"/>
    <mergeCell ref="F167:I167"/>
    <mergeCell ref="F169:I169"/>
    <mergeCell ref="F170:I170"/>
    <mergeCell ref="F172:I172"/>
    <mergeCell ref="L158:M158"/>
    <mergeCell ref="L156:M156"/>
    <mergeCell ref="L162:M162"/>
    <mergeCell ref="L163:M163"/>
    <mergeCell ref="L166:M166"/>
    <mergeCell ref="L167:M167"/>
    <mergeCell ref="L169:M169"/>
    <mergeCell ref="L170:M170"/>
    <mergeCell ref="L172:M172"/>
  </mergeCells>
  <hyperlinks>
    <hyperlink ref="F1:G1" location="C2" display="1) Krycí list rozpočtu"/>
    <hyperlink ref="H1:K1" location="C85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ROZ190020 - Rekce chodníku Hory</vt:lpstr>
      <vt:lpstr>'Rekapitulace stavby'!Názvy_tisku</vt:lpstr>
      <vt:lpstr>'ROZ190020 - Rekce chodníku Hory'!Názvy_tisku</vt:lpstr>
      <vt:lpstr>'Rekapitulace stavby'!Oblast_tisku</vt:lpstr>
      <vt:lpstr>'ROZ190020 - Rekce chodníku Hory'!Oblast_tisku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Šturc</dc:creator>
  <cp:lastModifiedBy>Jiří Mikuláš</cp:lastModifiedBy>
  <dcterms:created xsi:type="dcterms:W3CDTF">2019-08-01T13:37:38Z</dcterms:created>
  <dcterms:modified xsi:type="dcterms:W3CDTF">2019-08-13T09:33:28Z</dcterms:modified>
</cp:coreProperties>
</file>