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chodiště oloví\"/>
    </mc:Choice>
  </mc:AlternateContent>
  <xr:revisionPtr revIDLastSave="0" documentId="13_ncr:1_{EE9BCCDF-F305-449E-8919-2BE5FC681744}" xr6:coauthVersionLast="45" xr6:coauthVersionMax="45" xr10:uidLastSave="{00000000-0000-0000-0000-000000000000}"/>
  <workbookProtection workbookAlgorithmName="SHA-512" workbookHashValue="+HVfwzbtavmygFUegHjHnLbHbL9ohQi06b/hBQCcGaRr5EqrysY7vGeuEjV5rCRYkPoAn5dxSo1bDQEypymhzw==" workbookSaltValue="MT3nkxa0Rf1T6ABgVSGHZQ==" workbookSpinCount="100000" lockStructure="1"/>
  <bookViews>
    <workbookView xWindow="-108" yWindow="-108" windowWidth="23256" windowHeight="12576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Pol'!$A$1:$U$51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1" i="12" l="1"/>
  <c r="F39" i="1" s="1"/>
  <c r="F40" i="1" s="1"/>
  <c r="AD41" i="12"/>
  <c r="G39" i="1" s="1"/>
  <c r="G9" i="12"/>
  <c r="M9" i="12" s="1"/>
  <c r="I9" i="12"/>
  <c r="K9" i="12"/>
  <c r="O9" i="12"/>
  <c r="Q9" i="12"/>
  <c r="U9" i="12"/>
  <c r="G10" i="12"/>
  <c r="M10" i="12" s="1"/>
  <c r="I10" i="12"/>
  <c r="K10" i="12"/>
  <c r="O10" i="12"/>
  <c r="Q10" i="12"/>
  <c r="U10" i="12"/>
  <c r="G11" i="12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2" i="12"/>
  <c r="M22" i="12" s="1"/>
  <c r="I22" i="12"/>
  <c r="K22" i="12"/>
  <c r="O22" i="12"/>
  <c r="Q22" i="12"/>
  <c r="U22" i="12"/>
  <c r="G23" i="12"/>
  <c r="I23" i="12"/>
  <c r="K23" i="12"/>
  <c r="O23" i="12"/>
  <c r="Q23" i="12"/>
  <c r="U23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G32" i="12"/>
  <c r="M32" i="12" s="1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I34" i="12"/>
  <c r="G35" i="12"/>
  <c r="G34" i="12" s="1"/>
  <c r="I51" i="1" s="1"/>
  <c r="I35" i="12"/>
  <c r="K35" i="12"/>
  <c r="K34" i="12" s="1"/>
  <c r="O35" i="12"/>
  <c r="O34" i="12" s="1"/>
  <c r="Q35" i="12"/>
  <c r="Q34" i="12" s="1"/>
  <c r="U35" i="12"/>
  <c r="U34" i="12" s="1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I20" i="1"/>
  <c r="I19" i="1"/>
  <c r="I18" i="1"/>
  <c r="G27" i="1"/>
  <c r="J28" i="1"/>
  <c r="J26" i="1"/>
  <c r="G38" i="1"/>
  <c r="F38" i="1"/>
  <c r="H32" i="1"/>
  <c r="J23" i="1"/>
  <c r="J24" i="1"/>
  <c r="J25" i="1"/>
  <c r="J27" i="1"/>
  <c r="E24" i="1"/>
  <c r="E26" i="1"/>
  <c r="M35" i="12" l="1"/>
  <c r="M34" i="12" s="1"/>
  <c r="U21" i="12"/>
  <c r="I21" i="12"/>
  <c r="G21" i="12"/>
  <c r="I48" i="1" s="1"/>
  <c r="O28" i="12"/>
  <c r="Q21" i="12"/>
  <c r="K28" i="12"/>
  <c r="O36" i="12"/>
  <c r="K24" i="12"/>
  <c r="K21" i="12"/>
  <c r="K36" i="12"/>
  <c r="U28" i="12"/>
  <c r="I28" i="12"/>
  <c r="O24" i="12"/>
  <c r="G24" i="12"/>
  <c r="I49" i="1" s="1"/>
  <c r="U24" i="12"/>
  <c r="I24" i="12"/>
  <c r="O21" i="12"/>
  <c r="U8" i="12"/>
  <c r="K8" i="12"/>
  <c r="Q36" i="12"/>
  <c r="Q8" i="12"/>
  <c r="U36" i="12"/>
  <c r="I36" i="12"/>
  <c r="Q28" i="12"/>
  <c r="Q24" i="12"/>
  <c r="I8" i="12"/>
  <c r="O8" i="12"/>
  <c r="M36" i="12"/>
  <c r="G36" i="12"/>
  <c r="I52" i="1" s="1"/>
  <c r="I17" i="1" s="1"/>
  <c r="M24" i="12"/>
  <c r="H39" i="1"/>
  <c r="H40" i="1" s="1"/>
  <c r="G40" i="1"/>
  <c r="G8" i="12"/>
  <c r="M28" i="12"/>
  <c r="G28" i="12"/>
  <c r="I50" i="1" s="1"/>
  <c r="M23" i="12"/>
  <c r="M21" i="12" s="1"/>
  <c r="M11" i="12"/>
  <c r="M8" i="12" s="1"/>
  <c r="I39" i="1" l="1"/>
  <c r="I40" i="1" s="1"/>
  <c r="J39" i="1" s="1"/>
  <c r="J40" i="1" s="1"/>
  <c r="I47" i="1"/>
  <c r="G41" i="12"/>
  <c r="G28" i="1"/>
  <c r="I16" i="1" l="1"/>
  <c r="I21" i="1" s="1"/>
  <c r="G25" i="1" s="1"/>
  <c r="G26" i="1" s="1"/>
  <c r="I53" i="1"/>
  <c r="G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<sst xmlns="http://schemas.openxmlformats.org/spreadsheetml/2006/main" count="256" uniqueCount="156">
  <si>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</si>
  <si>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</si>
  <si>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</si>
  <si>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</si>
  <si>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</si>
  <si>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</si>
  <si>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</si>
  <si>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</si>
  <si>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</si>
  <si>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</si>
  <si>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</si>
  <si>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</si>
  <si>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</si>
  <si>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</si>
  <si>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</si>
  <si>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</si>
  <si>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</si>
  <si>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</si>
  <si>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</si>
  <si>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</si>
  <si>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</si>
  <si>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</si>
  <si>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</si>
  <si>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</si>
  <si>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</si>
  <si>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</si>
  <si>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</si>
  <si>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</si>
  <si>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</si>
  <si>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</si>
  <si>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</si>
  <si>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</si>
  <si>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</si>
  <si>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</si>
  <si>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</si>
  <si>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</si>
  <si>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</si>
  <si>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</si>
  <si>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</si>
  <si>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</si>
  <si>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</si>
  <si>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</si>
  <si>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</si>
  <si>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</si>
  <si>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</si>
  <si>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</si>
  <si>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</si>
  <si>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</si>
  <si>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</si>
  <si>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</si>
  <si>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</si>
  <si>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</si>
  <si>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</si>
  <si>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</si>
  <si>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96</t>
  </si>
  <si>
    <t>Bourání konstrukcí</t>
  </si>
  <si>
    <t>97</t>
  </si>
  <si>
    <t>Prorážení otvorů</t>
  </si>
  <si>
    <t>99</t>
  </si>
  <si>
    <t>Staveništní přesun hmot</t>
  </si>
  <si>
    <t>767</t>
  </si>
  <si>
    <t>Konstrukce zámečnické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</si>
  <si>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</si>
  <si>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</si>
  <si>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</si>
  <si>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</si>
  <si>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</si>
  <si>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</si>
  <si>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</si>
  <si>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</si>
  <si>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</si>
  <si>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</si>
  <si>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</si>
  <si>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</si>
  <si>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</si>
  <si>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</si>
  <si>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</si>
  <si>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</si>
  <si>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</si>
  <si>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</si>
  <si>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</si>
  <si>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</si>
  <si>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</si>
  <si>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</si>
  <si>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</si>
  <si>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</si>
  <si>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</si>
  <si>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</si>
  <si>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</si>
  <si>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</si>
  <si>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</si>
  <si>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181050010RA0</t>
  </si>
  <si>
    <t>Terénní úpravy</t>
  </si>
  <si>
    <t>m2</t>
  </si>
  <si>
    <t>POL2_0</t>
  </si>
  <si>
    <t>180400021RA0</t>
  </si>
  <si>
    <t>Založení trávníku parkového, svah, s dodáním osiva</t>
  </si>
  <si>
    <t>113201111R00</t>
  </si>
  <si>
    <t>Vytrhání obrubníků chodníkových a parkových</t>
  </si>
  <si>
    <t>m</t>
  </si>
  <si>
    <t>POL1_0</t>
  </si>
  <si>
    <t>59217525R</t>
  </si>
  <si>
    <t>Obrubník Best PARKAN II přírodní 100x5x20 cm</t>
  </si>
  <si>
    <t>kus</t>
  </si>
  <si>
    <t>POL3_0</t>
  </si>
  <si>
    <t>916561111R00</t>
  </si>
  <si>
    <t>Osazení záhon.obrubníků do lože z C 12/15 s opěrou</t>
  </si>
  <si>
    <t>460600001R00</t>
  </si>
  <si>
    <t>Naložení a odvoz zeminy</t>
  </si>
  <si>
    <t>m3</t>
  </si>
  <si>
    <t>113151111R00</t>
  </si>
  <si>
    <t>Rozebrání ploch panelů</t>
  </si>
  <si>
    <t>199000002R00</t>
  </si>
  <si>
    <t>Poplatek za skládku horniny 1- 4</t>
  </si>
  <si>
    <t>59245308R</t>
  </si>
  <si>
    <t>Dlažba BEST KLASIKO přírodní  20x10x6</t>
  </si>
  <si>
    <t>122100010RA0</t>
  </si>
  <si>
    <t>Odkopávky nezapažené v hornině 1-4</t>
  </si>
  <si>
    <t>596245021R00</t>
  </si>
  <si>
    <t>Kladení zámkové dlažby tl. 6 cm do bet. , ( schodišťové stupně , podesta )</t>
  </si>
  <si>
    <t>564851111R00</t>
  </si>
  <si>
    <t>Podklad ze štěrkodrti po zhutnění tloušťky 15 cm</t>
  </si>
  <si>
    <t>338920012R00</t>
  </si>
  <si>
    <t>Osazení betonové palisády, š. do 11 cm, dl. 60 cm</t>
  </si>
  <si>
    <t>59228408R</t>
  </si>
  <si>
    <t>Palisáda přírodní Premium 11x11x60 cm</t>
  </si>
  <si>
    <t>962042334R00</t>
  </si>
  <si>
    <t>Bourání opěrné zídky z betonu prostého</t>
  </si>
  <si>
    <t>965043431RT1</t>
  </si>
  <si>
    <t>Bourání  bet. schod. podesty , potěr tl. 15 cm, mazanina tl. 10 - 15 cm s potěrem</t>
  </si>
  <si>
    <t>963042819R00</t>
  </si>
  <si>
    <t>Bourání schodišťových stupňů betonových</t>
  </si>
  <si>
    <t>979990111R00</t>
  </si>
  <si>
    <t>t</t>
  </si>
  <si>
    <t>979095312R00</t>
  </si>
  <si>
    <t>Naložení a složení suti</t>
  </si>
  <si>
    <t>979093111R00</t>
  </si>
  <si>
    <t>Uložení suti na skládku bez zhutnění</t>
  </si>
  <si>
    <t>979081111R00</t>
  </si>
  <si>
    <t>Odvoz suti a vybour. hmot na skládku do 1 km</t>
  </si>
  <si>
    <t>979081121R00</t>
  </si>
  <si>
    <t>Příplatek k odvozu za každý další 1 km</t>
  </si>
  <si>
    <t>998011001R00</t>
  </si>
  <si>
    <t>Přesun hmot</t>
  </si>
  <si>
    <t>767200001RA0</t>
  </si>
  <si>
    <t>Montáž + dodávka pozink. zábradlí</t>
  </si>
  <si>
    <t>976071111R00</t>
  </si>
  <si>
    <t>Doprava - přesun hmot pro zámečnické konstrukce</t>
  </si>
  <si>
    <t>kpl.</t>
  </si>
  <si>
    <t/>
  </si>
  <si>
    <t>SUM</t>
  </si>
  <si>
    <t>POPUZIV</t>
  </si>
  <si>
    <t>END</t>
  </si>
  <si>
    <t>Vybourání kovových zábradlí a madel vč. likvidace</t>
  </si>
  <si>
    <t xml:space="preserve">Poplatek za skládku suti(betony,panely) </t>
  </si>
  <si>
    <t xml:space="preserve">Oloví schodiště před č.p. 145-150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</si>
</sst>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16" fillId="6" borderId="33" xfId="0" applyNumberFormat="1" applyFont="1" applyFill="1" applyBorder="1" applyAlignment="1" applyProtection="1">
      <alignment vertical="top" shrinkToFit="1"/>
      <protection locked="0"/>
    </xf>
    <xf numFmtId="4" fontId="16" fillId="6" borderId="39" xfId="0" applyNumberFormat="1" applyFont="1" applyFill="1" applyBorder="1" applyAlignment="1" applyProtection="1">
      <alignment vertical="top" shrinkToFit="1"/>
      <protection locked="0"/>
    </xf>
    <xf numFmtId="49" fontId="8" fillId="6" borderId="6" xfId="0" applyNumberFormat="1" applyFont="1" applyFill="1" applyBorder="1" applyAlignment="1" applyProtection="1">
      <alignment horizontal="right" vertical="center"/>
      <protection locked="0"/>
    </xf>
    <xf numFmtId="49" fontId="8" fillId="6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6" borderId="0" xfId="0" applyNumberFormat="1" applyFont="1" applyFill="1" applyBorder="1" applyAlignment="1" applyProtection="1">
      <alignment horizontal="left" vertical="center"/>
      <protection locked="0"/>
    </xf>
    <xf numFmtId="49" fontId="8" fillId="6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6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6" borderId="36" xfId="0" applyFill="1" applyBorder="1" applyAlignment="1" applyProtection="1">
      <alignment vertical="top" wrapText="1"/>
      <protection locked="0"/>
    </xf>
    <xf numFmtId="0" fontId="0" fillId="6" borderId="18" xfId="0" applyFill="1" applyBorder="1" applyAlignment="1" applyProtection="1">
      <alignment vertical="top" wrapText="1"/>
      <protection locked="0"/>
    </xf>
    <xf numFmtId="0" fontId="0" fillId="6" borderId="18" xfId="0" applyFill="1" applyBorder="1" applyAlignment="1" applyProtection="1">
      <alignment horizontal="left" vertical="top" wrapText="1"/>
      <protection locked="0"/>
    </xf>
    <xf numFmtId="0" fontId="0" fillId="6" borderId="37" xfId="0" applyFill="1" applyBorder="1" applyAlignment="1" applyProtection="1">
      <alignment vertical="top" wrapText="1"/>
      <protection locked="0"/>
    </xf>
    <xf numFmtId="0" fontId="0" fillId="6" borderId="26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34" xfId="0" applyFill="1" applyBorder="1" applyAlignment="1" applyProtection="1">
      <alignment vertical="top" wrapText="1"/>
      <protection locked="0"/>
    </xf>
    <xf numFmtId="0" fontId="0" fillId="6" borderId="10" xfId="0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horizontal="left" vertical="top" wrapText="1"/>
      <protection locked="0"/>
    </xf>
    <xf numFmtId="0" fontId="0" fillId="6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TS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201" t="s">
        <v>39</v>
      </c>
      <c r="B2" s="201"/>
      <c r="C2" s="201"/>
      <c r="D2" s="201"/>
      <c r="E2" s="201"/>
      <c r="F2" s="201"/>
      <c r="G2" s="20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6"/>
  <sheetViews>
    <sheetView showGridLines="0" topLeftCell="B12" zoomScaleSheetLayoutView="75" workbookViewId="0">
      <selection activeCell="L29" sqref="L29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202" t="s">
        <v>42</v>
      </c>
      <c r="C1" s="203"/>
      <c r="D1" s="203"/>
      <c r="E1" s="203"/>
      <c r="F1" s="203"/>
      <c r="G1" s="203"/>
      <c r="H1" s="203"/>
      <c r="I1" s="203"/>
      <c r="J1" s="204"/>
    </row>
    <row r="2" spans="1:15" ht="23.25" customHeight="1" x14ac:dyDescent="0.25">
      <c r="A2" s="4"/>
      <c r="B2" s="81" t="s">
        <v>40</v>
      </c>
      <c r="C2" s="82"/>
      <c r="D2" s="228" t="s">
        <v>155</v>
      </c>
      <c r="E2" s="229"/>
      <c r="F2" s="229"/>
      <c r="G2" s="229"/>
      <c r="H2" s="229"/>
      <c r="I2" s="229"/>
      <c r="J2" s="230"/>
      <c r="O2" s="2"/>
    </row>
    <row r="3" spans="1:15" ht="23.25" hidden="1" customHeight="1" x14ac:dyDescent="0.25">
      <c r="A3" s="4"/>
      <c r="B3" s="83" t="s">
        <v>43</v>
      </c>
      <c r="C3" s="84"/>
      <c r="D3" s="221"/>
      <c r="E3" s="222"/>
      <c r="F3" s="222"/>
      <c r="G3" s="222"/>
      <c r="H3" s="222"/>
      <c r="I3" s="222"/>
      <c r="J3" s="223"/>
    </row>
    <row r="4" spans="1:15" ht="23.25" hidden="1" customHeight="1" x14ac:dyDescent="0.25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5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5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5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232"/>
      <c r="E11" s="232"/>
      <c r="F11" s="232"/>
      <c r="G11" s="232"/>
      <c r="H11" s="28" t="s">
        <v>33</v>
      </c>
      <c r="I11" s="200"/>
      <c r="J11" s="11"/>
    </row>
    <row r="12" spans="1:15" ht="15.75" customHeight="1" x14ac:dyDescent="0.25">
      <c r="A12" s="4"/>
      <c r="B12" s="41"/>
      <c r="C12" s="26"/>
      <c r="D12" s="219"/>
      <c r="E12" s="219"/>
      <c r="F12" s="219"/>
      <c r="G12" s="219"/>
      <c r="H12" s="28" t="s">
        <v>34</v>
      </c>
      <c r="I12" s="200"/>
      <c r="J12" s="11"/>
    </row>
    <row r="13" spans="1:15" ht="15.75" customHeight="1" x14ac:dyDescent="0.25">
      <c r="A13" s="4"/>
      <c r="B13" s="42"/>
      <c r="C13" s="199"/>
      <c r="D13" s="220"/>
      <c r="E13" s="220"/>
      <c r="F13" s="220"/>
      <c r="G13" s="220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231"/>
      <c r="F15" s="231"/>
      <c r="G15" s="216"/>
      <c r="H15" s="216"/>
      <c r="I15" s="216" t="s">
        <v>28</v>
      </c>
      <c r="J15" s="217"/>
    </row>
    <row r="16" spans="1:15" ht="23.25" customHeight="1" x14ac:dyDescent="0.25">
      <c r="A16" s="139" t="s">
        <v>23</v>
      </c>
      <c r="B16" s="140" t="s">
        <v>23</v>
      </c>
      <c r="C16" s="58"/>
      <c r="D16" s="59"/>
      <c r="E16" s="211"/>
      <c r="F16" s="218"/>
      <c r="G16" s="211"/>
      <c r="H16" s="218"/>
      <c r="I16" s="211">
        <f>SUMIF(F47:F52,A16,I47:I52)+SUMIF(F47:F52,"PSU",I47:I52)</f>
        <v>0</v>
      </c>
      <c r="J16" s="212"/>
    </row>
    <row r="17" spans="1:10" ht="23.25" customHeight="1" x14ac:dyDescent="0.25">
      <c r="A17" s="139" t="s">
        <v>24</v>
      </c>
      <c r="B17" s="140" t="s">
        <v>24</v>
      </c>
      <c r="C17" s="58"/>
      <c r="D17" s="59"/>
      <c r="E17" s="211"/>
      <c r="F17" s="218"/>
      <c r="G17" s="211"/>
      <c r="H17" s="218"/>
      <c r="I17" s="211">
        <f>SUMIF(F47:F52,A17,I47:I52)</f>
        <v>0</v>
      </c>
      <c r="J17" s="212"/>
    </row>
    <row r="18" spans="1:10" ht="23.25" customHeight="1" x14ac:dyDescent="0.25">
      <c r="A18" s="139" t="s">
        <v>25</v>
      </c>
      <c r="B18" s="140" t="s">
        <v>25</v>
      </c>
      <c r="C18" s="58"/>
      <c r="D18" s="59"/>
      <c r="E18" s="211"/>
      <c r="F18" s="218"/>
      <c r="G18" s="211"/>
      <c r="H18" s="218"/>
      <c r="I18" s="211">
        <f>SUMIF(F47:F52,A18,I47:I52)</f>
        <v>0</v>
      </c>
      <c r="J18" s="212"/>
    </row>
    <row r="19" spans="1:10" ht="23.25" customHeight="1" x14ac:dyDescent="0.25">
      <c r="A19" s="139" t="s">
        <v>62</v>
      </c>
      <c r="B19" s="140" t="s">
        <v>26</v>
      </c>
      <c r="C19" s="58"/>
      <c r="D19" s="59"/>
      <c r="E19" s="211"/>
      <c r="F19" s="218"/>
      <c r="G19" s="211"/>
      <c r="H19" s="218"/>
      <c r="I19" s="211">
        <f>SUMIF(F47:F52,A19,I47:I52)</f>
        <v>0</v>
      </c>
      <c r="J19" s="212"/>
    </row>
    <row r="20" spans="1:10" ht="23.25" customHeight="1" x14ac:dyDescent="0.25">
      <c r="A20" s="139" t="s">
        <v>63</v>
      </c>
      <c r="B20" s="140" t="s">
        <v>27</v>
      </c>
      <c r="C20" s="58"/>
      <c r="D20" s="59"/>
      <c r="E20" s="211"/>
      <c r="F20" s="218"/>
      <c r="G20" s="211"/>
      <c r="H20" s="218"/>
      <c r="I20" s="211">
        <f>SUMIF(F47:F52,A20,I47:I52)</f>
        <v>0</v>
      </c>
      <c r="J20" s="212"/>
    </row>
    <row r="21" spans="1:10" ht="23.25" customHeight="1" x14ac:dyDescent="0.25">
      <c r="A21" s="4"/>
      <c r="B21" s="74" t="s">
        <v>28</v>
      </c>
      <c r="C21" s="75"/>
      <c r="D21" s="76"/>
      <c r="E21" s="213"/>
      <c r="F21" s="214"/>
      <c r="G21" s="213"/>
      <c r="H21" s="214"/>
      <c r="I21" s="213">
        <f>SUM(I16:J20)</f>
        <v>0</v>
      </c>
      <c r="J21" s="224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209"/>
      <c r="H23" s="210"/>
      <c r="I23" s="210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4"/>
      <c r="H24" s="235"/>
      <c r="I24" s="235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09">
        <f>I21</f>
        <v>0</v>
      </c>
      <c r="H25" s="210"/>
      <c r="I25" s="210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5">
        <f>ZakladDPHZakl*SazbaDPH2/100</f>
        <v>0</v>
      </c>
      <c r="H26" s="206"/>
      <c r="I26" s="206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207">
        <f>0</f>
        <v>0</v>
      </c>
      <c r="H27" s="207"/>
      <c r="I27" s="207"/>
      <c r="J27" s="63" t="str">
        <f t="shared" si="0"/>
        <v>CZK</v>
      </c>
    </row>
    <row r="28" spans="1:10" ht="27.75" hidden="1" customHeight="1" thickBot="1" x14ac:dyDescent="0.3">
      <c r="A28" s="4"/>
      <c r="B28" s="111" t="s">
        <v>22</v>
      </c>
      <c r="C28" s="112"/>
      <c r="D28" s="112"/>
      <c r="E28" s="113"/>
      <c r="F28" s="114"/>
      <c r="G28" s="215">
        <f>ZakladDPHSniVypocet+ZakladDPHZaklVypocet</f>
        <v>0</v>
      </c>
      <c r="H28" s="215"/>
      <c r="I28" s="215"/>
      <c r="J28" s="115" t="str">
        <f t="shared" si="0"/>
        <v>CZK</v>
      </c>
    </row>
    <row r="29" spans="1:10" ht="27.75" customHeight="1" thickBot="1" x14ac:dyDescent="0.3">
      <c r="A29" s="4"/>
      <c r="B29" s="111" t="s">
        <v>35</v>
      </c>
      <c r="C29" s="116"/>
      <c r="D29" s="116"/>
      <c r="E29" s="116"/>
      <c r="F29" s="116"/>
      <c r="G29" s="208">
        <f>ZakladDPHSni+DPHSni+ZakladDPHZakl+DPHZakl+Zaokrouhleni</f>
        <v>0</v>
      </c>
      <c r="H29" s="208"/>
      <c r="I29" s="208"/>
      <c r="J29" s="117" t="s">
        <v>47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43885</v>
      </c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233" t="s">
        <v>2</v>
      </c>
      <c r="E35" s="233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5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 x14ac:dyDescent="0.25">
      <c r="A39" s="95">
        <v>1</v>
      </c>
      <c r="B39" s="101" t="s">
        <v>45</v>
      </c>
      <c r="C39" s="236"/>
      <c r="D39" s="237"/>
      <c r="E39" s="237"/>
      <c r="F39" s="106">
        <f>'Rozpočet Pol'!AC41</f>
        <v>0</v>
      </c>
      <c r="G39" s="107">
        <f>'Rozpočet Pol'!AD41</f>
        <v>0</v>
      </c>
      <c r="H39" s="108">
        <f>(F39*SazbaDPH1/100)+(G39*SazbaDPH2/100)</f>
        <v>0</v>
      </c>
      <c r="I39" s="108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5">
      <c r="A40" s="95"/>
      <c r="B40" s="238" t="s">
        <v>46</v>
      </c>
      <c r="C40" s="239"/>
      <c r="D40" s="239"/>
      <c r="E40" s="240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4" spans="1:10" ht="15.6" x14ac:dyDescent="0.3">
      <c r="B44" s="118" t="s">
        <v>48</v>
      </c>
    </row>
    <row r="46" spans="1:10" ht="25.5" customHeight="1" x14ac:dyDescent="0.25">
      <c r="A46" s="119"/>
      <c r="B46" s="123" t="s">
        <v>16</v>
      </c>
      <c r="C46" s="123" t="s">
        <v>5</v>
      </c>
      <c r="D46" s="124"/>
      <c r="E46" s="124"/>
      <c r="F46" s="127" t="s">
        <v>49</v>
      </c>
      <c r="G46" s="127"/>
      <c r="H46" s="127"/>
      <c r="I46" s="241" t="s">
        <v>28</v>
      </c>
      <c r="J46" s="241"/>
    </row>
    <row r="47" spans="1:10" ht="25.5" customHeight="1" x14ac:dyDescent="0.25">
      <c r="A47" s="120"/>
      <c r="B47" s="128" t="s">
        <v>50</v>
      </c>
      <c r="C47" s="243" t="s">
        <v>51</v>
      </c>
      <c r="D47" s="244"/>
      <c r="E47" s="244"/>
      <c r="F47" s="130" t="s">
        <v>23</v>
      </c>
      <c r="G47" s="131"/>
      <c r="H47" s="131"/>
      <c r="I47" s="242">
        <f>'Rozpočet Pol'!G8</f>
        <v>0</v>
      </c>
      <c r="J47" s="242"/>
    </row>
    <row r="48" spans="1:10" ht="25.5" customHeight="1" x14ac:dyDescent="0.25">
      <c r="A48" s="120"/>
      <c r="B48" s="122" t="s">
        <v>52</v>
      </c>
      <c r="C48" s="226" t="s">
        <v>53</v>
      </c>
      <c r="D48" s="227"/>
      <c r="E48" s="227"/>
      <c r="F48" s="132" t="s">
        <v>23</v>
      </c>
      <c r="G48" s="133"/>
      <c r="H48" s="133"/>
      <c r="I48" s="225">
        <f>'Rozpočet Pol'!G21</f>
        <v>0</v>
      </c>
      <c r="J48" s="225"/>
    </row>
    <row r="49" spans="1:10" ht="25.5" customHeight="1" x14ac:dyDescent="0.25">
      <c r="A49" s="120"/>
      <c r="B49" s="122" t="s">
        <v>54</v>
      </c>
      <c r="C49" s="226" t="s">
        <v>55</v>
      </c>
      <c r="D49" s="227"/>
      <c r="E49" s="227"/>
      <c r="F49" s="132" t="s">
        <v>23</v>
      </c>
      <c r="G49" s="133"/>
      <c r="H49" s="133"/>
      <c r="I49" s="225">
        <f>'Rozpočet Pol'!G24</f>
        <v>0</v>
      </c>
      <c r="J49" s="225"/>
    </row>
    <row r="50" spans="1:10" ht="25.5" customHeight="1" x14ac:dyDescent="0.25">
      <c r="A50" s="120"/>
      <c r="B50" s="122" t="s">
        <v>56</v>
      </c>
      <c r="C50" s="226" t="s">
        <v>57</v>
      </c>
      <c r="D50" s="227"/>
      <c r="E50" s="227"/>
      <c r="F50" s="132" t="s">
        <v>23</v>
      </c>
      <c r="G50" s="133"/>
      <c r="H50" s="133"/>
      <c r="I50" s="225">
        <f>'Rozpočet Pol'!G28</f>
        <v>0</v>
      </c>
      <c r="J50" s="225"/>
    </row>
    <row r="51" spans="1:10" ht="25.5" customHeight="1" x14ac:dyDescent="0.25">
      <c r="A51" s="120"/>
      <c r="B51" s="122" t="s">
        <v>58</v>
      </c>
      <c r="C51" s="226" t="s">
        <v>59</v>
      </c>
      <c r="D51" s="227"/>
      <c r="E51" s="227"/>
      <c r="F51" s="132" t="s">
        <v>23</v>
      </c>
      <c r="G51" s="133"/>
      <c r="H51" s="133"/>
      <c r="I51" s="225">
        <f>'Rozpočet Pol'!G34</f>
        <v>0</v>
      </c>
      <c r="J51" s="225"/>
    </row>
    <row r="52" spans="1:10" ht="25.5" customHeight="1" x14ac:dyDescent="0.25">
      <c r="A52" s="120"/>
      <c r="B52" s="129" t="s">
        <v>60</v>
      </c>
      <c r="C52" s="246" t="s">
        <v>61</v>
      </c>
      <c r="D52" s="247"/>
      <c r="E52" s="247"/>
      <c r="F52" s="134" t="s">
        <v>24</v>
      </c>
      <c r="G52" s="135"/>
      <c r="H52" s="135"/>
      <c r="I52" s="245">
        <f>'Rozpočet Pol'!G36</f>
        <v>0</v>
      </c>
      <c r="J52" s="245"/>
    </row>
    <row r="53" spans="1:10" ht="25.5" customHeight="1" x14ac:dyDescent="0.25">
      <c r="A53" s="121"/>
      <c r="B53" s="125" t="s">
        <v>1</v>
      </c>
      <c r="C53" s="125"/>
      <c r="D53" s="126"/>
      <c r="E53" s="126"/>
      <c r="F53" s="136"/>
      <c r="G53" s="137"/>
      <c r="H53" s="137"/>
      <c r="I53" s="248">
        <f>SUM(I47:I52)</f>
        <v>0</v>
      </c>
      <c r="J53" s="248"/>
    </row>
    <row r="54" spans="1:10" x14ac:dyDescent="0.25">
      <c r="F54" s="138"/>
      <c r="G54" s="94"/>
      <c r="H54" s="138"/>
      <c r="I54" s="94"/>
      <c r="J54" s="94"/>
    </row>
    <row r="55" spans="1:10" x14ac:dyDescent="0.25">
      <c r="F55" s="138"/>
      <c r="G55" s="94"/>
      <c r="H55" s="138"/>
      <c r="I55" s="94"/>
      <c r="J55" s="94"/>
    </row>
    <row r="56" spans="1:10" x14ac:dyDescent="0.25">
      <c r="F56" s="138"/>
      <c r="G56" s="94"/>
      <c r="H56" s="138"/>
      <c r="I56" s="94"/>
      <c r="J56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49" t="s">
        <v>6</v>
      </c>
      <c r="B1" s="249"/>
      <c r="C1" s="250"/>
      <c r="D1" s="249"/>
      <c r="E1" s="249"/>
      <c r="F1" s="249"/>
      <c r="G1" s="249"/>
    </row>
    <row r="2" spans="1:7" ht="24.9" customHeight="1" x14ac:dyDescent="0.25">
      <c r="A2" s="79" t="s">
        <v>41</v>
      </c>
      <c r="B2" s="78"/>
      <c r="C2" s="251"/>
      <c r="D2" s="251"/>
      <c r="E2" s="251"/>
      <c r="F2" s="251"/>
      <c r="G2" s="252"/>
    </row>
    <row r="3" spans="1:7" ht="24.9" hidden="1" customHeight="1" x14ac:dyDescent="0.25">
      <c r="A3" s="79" t="s">
        <v>7</v>
      </c>
      <c r="B3" s="78"/>
      <c r="C3" s="251"/>
      <c r="D3" s="251"/>
      <c r="E3" s="251"/>
      <c r="F3" s="251"/>
      <c r="G3" s="252"/>
    </row>
    <row r="4" spans="1:7" ht="24.9" hidden="1" customHeight="1" x14ac:dyDescent="0.25">
      <c r="A4" s="79" t="s">
        <v>8</v>
      </c>
      <c r="B4" s="78"/>
      <c r="C4" s="251"/>
      <c r="D4" s="251"/>
      <c r="E4" s="251"/>
      <c r="F4" s="251"/>
      <c r="G4" s="252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1"/>
  <sheetViews>
    <sheetView tabSelected="1" topLeftCell="A15" workbookViewId="0">
      <selection activeCell="F39" sqref="F39"/>
    </sheetView>
  </sheetViews>
  <sheetFormatPr defaultRowHeight="13.2" outlineLevelRow="1" x14ac:dyDescent="0.25"/>
  <cols>
    <col min="1" max="1" width="4.33203125" customWidth="1"/>
    <col min="2" max="2" width="14.44140625" style="93" customWidth="1"/>
    <col min="3" max="3" width="38.33203125" style="93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1" width="0" hidden="1" customWidth="1"/>
    <col min="29" max="39" width="0" hidden="1" customWidth="1"/>
  </cols>
  <sheetData>
    <row r="1" spans="1:60" ht="15.75" customHeight="1" x14ac:dyDescent="0.3">
      <c r="A1" s="265" t="s">
        <v>6</v>
      </c>
      <c r="B1" s="265"/>
      <c r="C1" s="265"/>
      <c r="D1" s="265"/>
      <c r="E1" s="265"/>
      <c r="F1" s="265"/>
      <c r="G1" s="265"/>
      <c r="AE1" t="s">
        <v>65</v>
      </c>
    </row>
    <row r="2" spans="1:60" ht="24.9" customHeight="1" x14ac:dyDescent="0.25">
      <c r="A2" s="143" t="s">
        <v>64</v>
      </c>
      <c r="B2" s="141"/>
      <c r="C2" s="266"/>
      <c r="D2" s="267"/>
      <c r="E2" s="267"/>
      <c r="F2" s="267"/>
      <c r="G2" s="268"/>
      <c r="AE2" t="s">
        <v>66</v>
      </c>
    </row>
    <row r="3" spans="1:60" ht="24.9" hidden="1" customHeight="1" x14ac:dyDescent="0.25">
      <c r="A3" s="144" t="s">
        <v>7</v>
      </c>
      <c r="B3" s="142"/>
      <c r="C3" s="269"/>
      <c r="D3" s="270"/>
      <c r="E3" s="270"/>
      <c r="F3" s="270"/>
      <c r="G3" s="271"/>
      <c r="AE3" t="s">
        <v>67</v>
      </c>
    </row>
    <row r="4" spans="1:60" ht="24.9" hidden="1" customHeight="1" x14ac:dyDescent="0.25">
      <c r="A4" s="144" t="s">
        <v>8</v>
      </c>
      <c r="B4" s="142"/>
      <c r="C4" s="269"/>
      <c r="D4" s="270"/>
      <c r="E4" s="270"/>
      <c r="F4" s="270"/>
      <c r="G4" s="271"/>
      <c r="AE4" t="s">
        <v>68</v>
      </c>
    </row>
    <row r="5" spans="1:60" hidden="1" x14ac:dyDescent="0.25">
      <c r="A5" s="145" t="s">
        <v>69</v>
      </c>
      <c r="B5" s="146"/>
      <c r="C5" s="147"/>
      <c r="D5" s="148"/>
      <c r="E5" s="148"/>
      <c r="F5" s="148"/>
      <c r="G5" s="149"/>
      <c r="AE5" t="s">
        <v>70</v>
      </c>
    </row>
    <row r="7" spans="1:60" ht="39.6" x14ac:dyDescent="0.25">
      <c r="A7" s="154" t="s">
        <v>71</v>
      </c>
      <c r="B7" s="155" t="s">
        <v>72</v>
      </c>
      <c r="C7" s="155" t="s">
        <v>73</v>
      </c>
      <c r="D7" s="154" t="s">
        <v>74</v>
      </c>
      <c r="E7" s="154" t="s">
        <v>75</v>
      </c>
      <c r="F7" s="150" t="s">
        <v>76</v>
      </c>
      <c r="G7" s="171" t="s">
        <v>28</v>
      </c>
      <c r="H7" s="172" t="s">
        <v>29</v>
      </c>
      <c r="I7" s="172" t="s">
        <v>77</v>
      </c>
      <c r="J7" s="172" t="s">
        <v>30</v>
      </c>
      <c r="K7" s="172" t="s">
        <v>78</v>
      </c>
      <c r="L7" s="172" t="s">
        <v>79</v>
      </c>
      <c r="M7" s="172" t="s">
        <v>80</v>
      </c>
      <c r="N7" s="172" t="s">
        <v>81</v>
      </c>
      <c r="O7" s="172" t="s">
        <v>82</v>
      </c>
      <c r="P7" s="172" t="s">
        <v>83</v>
      </c>
      <c r="Q7" s="172" t="s">
        <v>84</v>
      </c>
      <c r="R7" s="172" t="s">
        <v>85</v>
      </c>
      <c r="S7" s="172" t="s">
        <v>86</v>
      </c>
      <c r="T7" s="172" t="s">
        <v>87</v>
      </c>
      <c r="U7" s="157" t="s">
        <v>88</v>
      </c>
    </row>
    <row r="8" spans="1:60" x14ac:dyDescent="0.25">
      <c r="A8" s="173" t="s">
        <v>89</v>
      </c>
      <c r="B8" s="174" t="s">
        <v>50</v>
      </c>
      <c r="C8" s="175" t="s">
        <v>51</v>
      </c>
      <c r="D8" s="176"/>
      <c r="E8" s="177"/>
      <c r="F8" s="178"/>
      <c r="G8" s="178">
        <f>SUMIF(AE9:AE20,"&lt;&gt;NOR",G9:G20)</f>
        <v>0</v>
      </c>
      <c r="H8" s="178"/>
      <c r="I8" s="178">
        <f>SUM(I9:I20)</f>
        <v>0</v>
      </c>
      <c r="J8" s="178"/>
      <c r="K8" s="178">
        <f>SUM(K9:K20)</f>
        <v>0</v>
      </c>
      <c r="L8" s="178"/>
      <c r="M8" s="178">
        <f>SUM(M9:M20)</f>
        <v>0</v>
      </c>
      <c r="N8" s="156"/>
      <c r="O8" s="156">
        <f>SUM(O9:O20)</f>
        <v>9.9790100000000006</v>
      </c>
      <c r="P8" s="156"/>
      <c r="Q8" s="156">
        <f>SUM(Q9:Q20)</f>
        <v>12.07658</v>
      </c>
      <c r="R8" s="156"/>
      <c r="S8" s="156"/>
      <c r="T8" s="173"/>
      <c r="U8" s="156">
        <f>SUM(U9:U20)</f>
        <v>48.740000000000009</v>
      </c>
      <c r="AE8" t="s">
        <v>90</v>
      </c>
    </row>
    <row r="9" spans="1:60" outlineLevel="1" x14ac:dyDescent="0.25">
      <c r="A9" s="152">
        <v>1</v>
      </c>
      <c r="B9" s="158" t="s">
        <v>91</v>
      </c>
      <c r="C9" s="191" t="s">
        <v>92</v>
      </c>
      <c r="D9" s="160" t="s">
        <v>93</v>
      </c>
      <c r="E9" s="166">
        <v>45.792000000000002</v>
      </c>
      <c r="F9" s="197">
        <v>0</v>
      </c>
      <c r="G9" s="169">
        <f t="shared" ref="G9:G20" si="0">ROUND(E9*F9,2)</f>
        <v>0</v>
      </c>
      <c r="H9" s="168"/>
      <c r="I9" s="169">
        <f t="shared" ref="I9:I20" si="1">ROUND(E9*H9,2)</f>
        <v>0</v>
      </c>
      <c r="J9" s="168"/>
      <c r="K9" s="169">
        <f t="shared" ref="K9:K20" si="2">ROUND(E9*J9,2)</f>
        <v>0</v>
      </c>
      <c r="L9" s="169">
        <v>0</v>
      </c>
      <c r="M9" s="169">
        <f t="shared" ref="M9:M20" si="3">G9*(1+L9/100)</f>
        <v>0</v>
      </c>
      <c r="N9" s="161">
        <v>0</v>
      </c>
      <c r="O9" s="161">
        <f t="shared" ref="O9:O20" si="4">ROUND(E9*N9,5)</f>
        <v>0</v>
      </c>
      <c r="P9" s="161">
        <v>0</v>
      </c>
      <c r="Q9" s="161">
        <f t="shared" ref="Q9:Q20" si="5">ROUND(E9*P9,5)</f>
        <v>0</v>
      </c>
      <c r="R9" s="161"/>
      <c r="S9" s="161"/>
      <c r="T9" s="162">
        <v>0.34155000000000002</v>
      </c>
      <c r="U9" s="161">
        <f t="shared" ref="U9:U20" si="6">ROUND(E9*T9,2)</f>
        <v>15.64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94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2">
        <v>2</v>
      </c>
      <c r="B10" s="158" t="s">
        <v>95</v>
      </c>
      <c r="C10" s="191" t="s">
        <v>96</v>
      </c>
      <c r="D10" s="160" t="s">
        <v>93</v>
      </c>
      <c r="E10" s="166">
        <v>45.792000000000002</v>
      </c>
      <c r="F10" s="197">
        <v>0</v>
      </c>
      <c r="G10" s="169">
        <f t="shared" si="0"/>
        <v>0</v>
      </c>
      <c r="H10" s="168"/>
      <c r="I10" s="169">
        <f t="shared" si="1"/>
        <v>0</v>
      </c>
      <c r="J10" s="168"/>
      <c r="K10" s="169">
        <f t="shared" si="2"/>
        <v>0</v>
      </c>
      <c r="L10" s="169">
        <v>0</v>
      </c>
      <c r="M10" s="169">
        <f t="shared" si="3"/>
        <v>0</v>
      </c>
      <c r="N10" s="161">
        <v>3.0000000000000001E-5</v>
      </c>
      <c r="O10" s="161">
        <f t="shared" si="4"/>
        <v>1.3699999999999999E-3</v>
      </c>
      <c r="P10" s="161">
        <v>0</v>
      </c>
      <c r="Q10" s="161">
        <f t="shared" si="5"/>
        <v>0</v>
      </c>
      <c r="R10" s="161"/>
      <c r="S10" s="161"/>
      <c r="T10" s="162">
        <v>0.113</v>
      </c>
      <c r="U10" s="161">
        <f t="shared" si="6"/>
        <v>5.17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94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52">
        <v>3</v>
      </c>
      <c r="B11" s="158" t="s">
        <v>97</v>
      </c>
      <c r="C11" s="191" t="s">
        <v>98</v>
      </c>
      <c r="D11" s="160" t="s">
        <v>99</v>
      </c>
      <c r="E11" s="166">
        <v>11.448</v>
      </c>
      <c r="F11" s="197">
        <v>0</v>
      </c>
      <c r="G11" s="169">
        <f t="shared" si="0"/>
        <v>0</v>
      </c>
      <c r="H11" s="168"/>
      <c r="I11" s="169">
        <f t="shared" si="1"/>
        <v>0</v>
      </c>
      <c r="J11" s="168"/>
      <c r="K11" s="169">
        <f t="shared" si="2"/>
        <v>0</v>
      </c>
      <c r="L11" s="169">
        <v>0</v>
      </c>
      <c r="M11" s="169">
        <f t="shared" si="3"/>
        <v>0</v>
      </c>
      <c r="N11" s="161">
        <v>0</v>
      </c>
      <c r="O11" s="161">
        <f t="shared" si="4"/>
        <v>0</v>
      </c>
      <c r="P11" s="161">
        <v>0.22</v>
      </c>
      <c r="Q11" s="161">
        <f t="shared" si="5"/>
        <v>2.5185599999999999</v>
      </c>
      <c r="R11" s="161"/>
      <c r="S11" s="161"/>
      <c r="T11" s="162">
        <v>0.14299999999999999</v>
      </c>
      <c r="U11" s="161">
        <f t="shared" si="6"/>
        <v>1.64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100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52">
        <v>4</v>
      </c>
      <c r="B12" s="158" t="s">
        <v>101</v>
      </c>
      <c r="C12" s="191" t="s">
        <v>102</v>
      </c>
      <c r="D12" s="160" t="s">
        <v>103</v>
      </c>
      <c r="E12" s="166">
        <v>16</v>
      </c>
      <c r="F12" s="197">
        <v>0</v>
      </c>
      <c r="G12" s="169">
        <f t="shared" si="0"/>
        <v>0</v>
      </c>
      <c r="H12" s="168"/>
      <c r="I12" s="169">
        <f t="shared" si="1"/>
        <v>0</v>
      </c>
      <c r="J12" s="168"/>
      <c r="K12" s="169">
        <f t="shared" si="2"/>
        <v>0</v>
      </c>
      <c r="L12" s="169">
        <v>0</v>
      </c>
      <c r="M12" s="169">
        <f t="shared" si="3"/>
        <v>0</v>
      </c>
      <c r="N12" s="161">
        <v>2.1000000000000001E-2</v>
      </c>
      <c r="O12" s="161">
        <f t="shared" si="4"/>
        <v>0.33600000000000002</v>
      </c>
      <c r="P12" s="161">
        <v>0</v>
      </c>
      <c r="Q12" s="161">
        <f t="shared" si="5"/>
        <v>0</v>
      </c>
      <c r="R12" s="161"/>
      <c r="S12" s="161"/>
      <c r="T12" s="162">
        <v>0</v>
      </c>
      <c r="U12" s="161">
        <f t="shared" si="6"/>
        <v>0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104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16.5" customHeight="1" outlineLevel="1" x14ac:dyDescent="0.25">
      <c r="A13" s="152">
        <v>5</v>
      </c>
      <c r="B13" s="158" t="s">
        <v>105</v>
      </c>
      <c r="C13" s="191" t="s">
        <v>106</v>
      </c>
      <c r="D13" s="160" t="s">
        <v>99</v>
      </c>
      <c r="E13" s="166">
        <v>15.7</v>
      </c>
      <c r="F13" s="197">
        <v>0</v>
      </c>
      <c r="G13" s="169">
        <f t="shared" si="0"/>
        <v>0</v>
      </c>
      <c r="H13" s="168"/>
      <c r="I13" s="169">
        <f t="shared" si="1"/>
        <v>0</v>
      </c>
      <c r="J13" s="168"/>
      <c r="K13" s="169">
        <f t="shared" si="2"/>
        <v>0</v>
      </c>
      <c r="L13" s="169">
        <v>0</v>
      </c>
      <c r="M13" s="169">
        <f t="shared" si="3"/>
        <v>0</v>
      </c>
      <c r="N13" s="161">
        <v>0.10249999999999999</v>
      </c>
      <c r="O13" s="161">
        <f t="shared" si="4"/>
        <v>1.6092500000000001</v>
      </c>
      <c r="P13" s="161">
        <v>0</v>
      </c>
      <c r="Q13" s="161">
        <f t="shared" si="5"/>
        <v>0</v>
      </c>
      <c r="R13" s="161"/>
      <c r="S13" s="161"/>
      <c r="T13" s="162">
        <v>0.14000000000000001</v>
      </c>
      <c r="U13" s="161">
        <f t="shared" si="6"/>
        <v>2.2000000000000002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100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5">
      <c r="A14" s="152">
        <v>6</v>
      </c>
      <c r="B14" s="158" t="s">
        <v>107</v>
      </c>
      <c r="C14" s="191" t="s">
        <v>108</v>
      </c>
      <c r="D14" s="160" t="s">
        <v>109</v>
      </c>
      <c r="E14" s="166">
        <v>11.6388</v>
      </c>
      <c r="F14" s="197">
        <v>0</v>
      </c>
      <c r="G14" s="169">
        <f t="shared" si="0"/>
        <v>0</v>
      </c>
      <c r="H14" s="168"/>
      <c r="I14" s="169">
        <f t="shared" si="1"/>
        <v>0</v>
      </c>
      <c r="J14" s="168"/>
      <c r="K14" s="169">
        <f t="shared" si="2"/>
        <v>0</v>
      </c>
      <c r="L14" s="169">
        <v>0</v>
      </c>
      <c r="M14" s="169">
        <f t="shared" si="3"/>
        <v>0</v>
      </c>
      <c r="N14" s="161">
        <v>0</v>
      </c>
      <c r="O14" s="161">
        <f t="shared" si="4"/>
        <v>0</v>
      </c>
      <c r="P14" s="161">
        <v>0</v>
      </c>
      <c r="Q14" s="161">
        <f t="shared" si="5"/>
        <v>0</v>
      </c>
      <c r="R14" s="161"/>
      <c r="S14" s="161"/>
      <c r="T14" s="162">
        <v>0.66300000000000003</v>
      </c>
      <c r="U14" s="161">
        <f t="shared" si="6"/>
        <v>7.72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100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52">
        <v>7</v>
      </c>
      <c r="B15" s="158" t="s">
        <v>110</v>
      </c>
      <c r="C15" s="191" t="s">
        <v>111</v>
      </c>
      <c r="D15" s="160" t="s">
        <v>93</v>
      </c>
      <c r="E15" s="166">
        <v>26.923999999999999</v>
      </c>
      <c r="F15" s="197">
        <v>0</v>
      </c>
      <c r="G15" s="169">
        <f t="shared" si="0"/>
        <v>0</v>
      </c>
      <c r="H15" s="168"/>
      <c r="I15" s="169">
        <f t="shared" si="1"/>
        <v>0</v>
      </c>
      <c r="J15" s="168"/>
      <c r="K15" s="169">
        <f t="shared" si="2"/>
        <v>0</v>
      </c>
      <c r="L15" s="169">
        <v>0</v>
      </c>
      <c r="M15" s="169">
        <f t="shared" si="3"/>
        <v>0</v>
      </c>
      <c r="N15" s="161">
        <v>0</v>
      </c>
      <c r="O15" s="161">
        <f t="shared" si="4"/>
        <v>0</v>
      </c>
      <c r="P15" s="161">
        <v>0.35499999999999998</v>
      </c>
      <c r="Q15" s="161">
        <f t="shared" si="5"/>
        <v>9.5580200000000008</v>
      </c>
      <c r="R15" s="161"/>
      <c r="S15" s="161"/>
      <c r="T15" s="162">
        <v>6.2E-2</v>
      </c>
      <c r="U15" s="161">
        <f t="shared" si="6"/>
        <v>1.67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100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5">
      <c r="A16" s="152">
        <v>8</v>
      </c>
      <c r="B16" s="158" t="s">
        <v>112</v>
      </c>
      <c r="C16" s="191" t="s">
        <v>113</v>
      </c>
      <c r="D16" s="160" t="s">
        <v>109</v>
      </c>
      <c r="E16" s="166">
        <v>11.6388</v>
      </c>
      <c r="F16" s="197">
        <v>0</v>
      </c>
      <c r="G16" s="169">
        <f t="shared" si="0"/>
        <v>0</v>
      </c>
      <c r="H16" s="168"/>
      <c r="I16" s="169">
        <f t="shared" si="1"/>
        <v>0</v>
      </c>
      <c r="J16" s="168"/>
      <c r="K16" s="169">
        <f t="shared" si="2"/>
        <v>0</v>
      </c>
      <c r="L16" s="169">
        <v>0</v>
      </c>
      <c r="M16" s="169">
        <f t="shared" si="3"/>
        <v>0</v>
      </c>
      <c r="N16" s="161">
        <v>0</v>
      </c>
      <c r="O16" s="161">
        <f t="shared" si="4"/>
        <v>0</v>
      </c>
      <c r="P16" s="161">
        <v>0</v>
      </c>
      <c r="Q16" s="161">
        <f t="shared" si="5"/>
        <v>0</v>
      </c>
      <c r="R16" s="161"/>
      <c r="S16" s="161"/>
      <c r="T16" s="162">
        <v>0</v>
      </c>
      <c r="U16" s="161">
        <f t="shared" si="6"/>
        <v>0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100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5">
      <c r="A17" s="152">
        <v>9</v>
      </c>
      <c r="B17" s="158" t="s">
        <v>114</v>
      </c>
      <c r="C17" s="191" t="s">
        <v>115</v>
      </c>
      <c r="D17" s="160" t="s">
        <v>93</v>
      </c>
      <c r="E17" s="166">
        <v>22.472000000000001</v>
      </c>
      <c r="F17" s="197">
        <v>0</v>
      </c>
      <c r="G17" s="169">
        <f t="shared" si="0"/>
        <v>0</v>
      </c>
      <c r="H17" s="168"/>
      <c r="I17" s="169">
        <f t="shared" si="1"/>
        <v>0</v>
      </c>
      <c r="J17" s="168"/>
      <c r="K17" s="169">
        <f t="shared" si="2"/>
        <v>0</v>
      </c>
      <c r="L17" s="169">
        <v>0</v>
      </c>
      <c r="M17" s="169">
        <f t="shared" si="3"/>
        <v>0</v>
      </c>
      <c r="N17" s="161">
        <v>0.13100000000000001</v>
      </c>
      <c r="O17" s="161">
        <f t="shared" si="4"/>
        <v>2.9438300000000002</v>
      </c>
      <c r="P17" s="161">
        <v>0</v>
      </c>
      <c r="Q17" s="161">
        <f t="shared" si="5"/>
        <v>0</v>
      </c>
      <c r="R17" s="161"/>
      <c r="S17" s="161"/>
      <c r="T17" s="162">
        <v>0</v>
      </c>
      <c r="U17" s="161">
        <f t="shared" si="6"/>
        <v>0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104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5">
      <c r="A18" s="152">
        <v>10</v>
      </c>
      <c r="B18" s="158" t="s">
        <v>116</v>
      </c>
      <c r="C18" s="191" t="s">
        <v>117</v>
      </c>
      <c r="D18" s="160" t="s">
        <v>109</v>
      </c>
      <c r="E18" s="166">
        <v>11.6388</v>
      </c>
      <c r="F18" s="197">
        <v>0</v>
      </c>
      <c r="G18" s="169">
        <f t="shared" si="0"/>
        <v>0</v>
      </c>
      <c r="H18" s="168"/>
      <c r="I18" s="169">
        <f t="shared" si="1"/>
        <v>0</v>
      </c>
      <c r="J18" s="168"/>
      <c r="K18" s="169">
        <f t="shared" si="2"/>
        <v>0</v>
      </c>
      <c r="L18" s="169">
        <v>0</v>
      </c>
      <c r="M18" s="169">
        <f t="shared" si="3"/>
        <v>0</v>
      </c>
      <c r="N18" s="161">
        <v>0</v>
      </c>
      <c r="O18" s="161">
        <f t="shared" si="4"/>
        <v>0</v>
      </c>
      <c r="P18" s="161">
        <v>0</v>
      </c>
      <c r="Q18" s="161">
        <f t="shared" si="5"/>
        <v>0</v>
      </c>
      <c r="R18" s="161"/>
      <c r="S18" s="161"/>
      <c r="T18" s="162">
        <v>0.29525000000000001</v>
      </c>
      <c r="U18" s="161">
        <f t="shared" si="6"/>
        <v>3.44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94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20.399999999999999" outlineLevel="1" x14ac:dyDescent="0.25">
      <c r="A19" s="152">
        <v>11</v>
      </c>
      <c r="B19" s="158" t="s">
        <v>118</v>
      </c>
      <c r="C19" s="191" t="s">
        <v>119</v>
      </c>
      <c r="D19" s="160" t="s">
        <v>93</v>
      </c>
      <c r="E19" s="166">
        <v>22.5</v>
      </c>
      <c r="F19" s="197">
        <v>0</v>
      </c>
      <c r="G19" s="169">
        <f t="shared" si="0"/>
        <v>0</v>
      </c>
      <c r="H19" s="168"/>
      <c r="I19" s="169">
        <f t="shared" si="1"/>
        <v>0</v>
      </c>
      <c r="J19" s="168"/>
      <c r="K19" s="169">
        <f t="shared" si="2"/>
        <v>0</v>
      </c>
      <c r="L19" s="169">
        <v>0</v>
      </c>
      <c r="M19" s="169">
        <f t="shared" si="3"/>
        <v>0</v>
      </c>
      <c r="N19" s="161">
        <v>0.11931</v>
      </c>
      <c r="O19" s="161">
        <f t="shared" si="4"/>
        <v>2.6844800000000002</v>
      </c>
      <c r="P19" s="161">
        <v>0</v>
      </c>
      <c r="Q19" s="161">
        <f t="shared" si="5"/>
        <v>0</v>
      </c>
      <c r="R19" s="161"/>
      <c r="S19" s="161"/>
      <c r="T19" s="162">
        <v>0.49299999999999999</v>
      </c>
      <c r="U19" s="161">
        <f t="shared" si="6"/>
        <v>11.09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100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5">
      <c r="A20" s="152">
        <v>12</v>
      </c>
      <c r="B20" s="158" t="s">
        <v>120</v>
      </c>
      <c r="C20" s="191" t="s">
        <v>121</v>
      </c>
      <c r="D20" s="160" t="s">
        <v>93</v>
      </c>
      <c r="E20" s="166">
        <v>6.36</v>
      </c>
      <c r="F20" s="197">
        <v>0</v>
      </c>
      <c r="G20" s="169">
        <f t="shared" si="0"/>
        <v>0</v>
      </c>
      <c r="H20" s="168"/>
      <c r="I20" s="169">
        <f t="shared" si="1"/>
        <v>0</v>
      </c>
      <c r="J20" s="168"/>
      <c r="K20" s="169">
        <f t="shared" si="2"/>
        <v>0</v>
      </c>
      <c r="L20" s="169">
        <v>0</v>
      </c>
      <c r="M20" s="169">
        <f t="shared" si="3"/>
        <v>0</v>
      </c>
      <c r="N20" s="161">
        <v>0.378</v>
      </c>
      <c r="O20" s="161">
        <f t="shared" si="4"/>
        <v>2.40408</v>
      </c>
      <c r="P20" s="161">
        <v>0</v>
      </c>
      <c r="Q20" s="161">
        <f t="shared" si="5"/>
        <v>0</v>
      </c>
      <c r="R20" s="161"/>
      <c r="S20" s="161"/>
      <c r="T20" s="162">
        <v>2.5999999999999999E-2</v>
      </c>
      <c r="U20" s="161">
        <f t="shared" si="6"/>
        <v>0.17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100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x14ac:dyDescent="0.25">
      <c r="A21" s="153" t="s">
        <v>89</v>
      </c>
      <c r="B21" s="159" t="s">
        <v>52</v>
      </c>
      <c r="C21" s="192" t="s">
        <v>53</v>
      </c>
      <c r="D21" s="163"/>
      <c r="E21" s="167"/>
      <c r="F21" s="170"/>
      <c r="G21" s="170">
        <f>SUMIF(AE22:AE23,"&lt;&gt;NOR",G22:G23)</f>
        <v>0</v>
      </c>
      <c r="H21" s="170"/>
      <c r="I21" s="170">
        <f>SUM(I22:I23)</f>
        <v>0</v>
      </c>
      <c r="J21" s="170"/>
      <c r="K21" s="170">
        <f>SUM(K22:K23)</f>
        <v>0</v>
      </c>
      <c r="L21" s="170"/>
      <c r="M21" s="170">
        <f>SUM(M22:M23)</f>
        <v>0</v>
      </c>
      <c r="N21" s="164"/>
      <c r="O21" s="164">
        <f>SUM(O22:O23)</f>
        <v>54.771000000000001</v>
      </c>
      <c r="P21" s="164"/>
      <c r="Q21" s="164">
        <f>SUM(Q22:Q23)</f>
        <v>0</v>
      </c>
      <c r="R21" s="164"/>
      <c r="S21" s="164"/>
      <c r="T21" s="165"/>
      <c r="U21" s="164">
        <f>SUM(U22:U23)</f>
        <v>326.86</v>
      </c>
      <c r="W21" s="151"/>
      <c r="AE21" t="s">
        <v>90</v>
      </c>
    </row>
    <row r="22" spans="1:60" outlineLevel="1" x14ac:dyDescent="0.25">
      <c r="A22" s="152">
        <v>13</v>
      </c>
      <c r="B22" s="158" t="s">
        <v>122</v>
      </c>
      <c r="C22" s="191" t="s">
        <v>123</v>
      </c>
      <c r="D22" s="160" t="s">
        <v>99</v>
      </c>
      <c r="E22" s="166">
        <v>158.80000000000001</v>
      </c>
      <c r="F22" s="197">
        <v>0</v>
      </c>
      <c r="G22" s="169">
        <f>ROUND(E22*F22,2)</f>
        <v>0</v>
      </c>
      <c r="H22" s="168"/>
      <c r="I22" s="169">
        <f>ROUND(E22*H22,2)</f>
        <v>0</v>
      </c>
      <c r="J22" s="168"/>
      <c r="K22" s="169">
        <f>ROUND(E22*J22,2)</f>
        <v>0</v>
      </c>
      <c r="L22" s="169">
        <v>0</v>
      </c>
      <c r="M22" s="169">
        <f>G22*(1+L22/100)</f>
        <v>0</v>
      </c>
      <c r="N22" s="161">
        <v>0.2475</v>
      </c>
      <c r="O22" s="161">
        <f>ROUND(E22*N22,5)</f>
        <v>39.302999999999997</v>
      </c>
      <c r="P22" s="161">
        <v>0</v>
      </c>
      <c r="Q22" s="161">
        <f>ROUND(E22*P22,5)</f>
        <v>0</v>
      </c>
      <c r="R22" s="161"/>
      <c r="S22" s="161"/>
      <c r="T22" s="162">
        <v>2.0583</v>
      </c>
      <c r="U22" s="161">
        <f>ROUND(E22*T22,2)</f>
        <v>326.86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100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5">
      <c r="A23" s="152">
        <v>14</v>
      </c>
      <c r="B23" s="158" t="s">
        <v>124</v>
      </c>
      <c r="C23" s="191" t="s">
        <v>125</v>
      </c>
      <c r="D23" s="160" t="s">
        <v>103</v>
      </c>
      <c r="E23" s="166">
        <v>1289</v>
      </c>
      <c r="F23" s="197">
        <v>0</v>
      </c>
      <c r="G23" s="169">
        <f>ROUND(E23*F23,2)</f>
        <v>0</v>
      </c>
      <c r="H23" s="168"/>
      <c r="I23" s="169">
        <f>ROUND(E23*H23,2)</f>
        <v>0</v>
      </c>
      <c r="J23" s="168"/>
      <c r="K23" s="169">
        <f>ROUND(E23*J23,2)</f>
        <v>0</v>
      </c>
      <c r="L23" s="169">
        <v>0</v>
      </c>
      <c r="M23" s="169">
        <f>G23*(1+L23/100)</f>
        <v>0</v>
      </c>
      <c r="N23" s="161">
        <v>1.2E-2</v>
      </c>
      <c r="O23" s="161">
        <f>ROUND(E23*N23,5)</f>
        <v>15.468</v>
      </c>
      <c r="P23" s="161">
        <v>0</v>
      </c>
      <c r="Q23" s="161">
        <f>ROUND(E23*P23,5)</f>
        <v>0</v>
      </c>
      <c r="R23" s="161"/>
      <c r="S23" s="161"/>
      <c r="T23" s="162">
        <v>0</v>
      </c>
      <c r="U23" s="161">
        <f>ROUND(E23*T23,2)</f>
        <v>0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104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x14ac:dyDescent="0.25">
      <c r="A24" s="153" t="s">
        <v>89</v>
      </c>
      <c r="B24" s="159" t="s">
        <v>54</v>
      </c>
      <c r="C24" s="192" t="s">
        <v>55</v>
      </c>
      <c r="D24" s="163"/>
      <c r="E24" s="167"/>
      <c r="F24" s="170"/>
      <c r="G24" s="170">
        <f>SUMIF(AE25:AE27,"&lt;&gt;NOR",G25:G27)</f>
        <v>0</v>
      </c>
      <c r="H24" s="170"/>
      <c r="I24" s="170">
        <f>SUM(I25:I27)</f>
        <v>0</v>
      </c>
      <c r="J24" s="170"/>
      <c r="K24" s="170">
        <f>SUM(K25:K27)</f>
        <v>0</v>
      </c>
      <c r="L24" s="170"/>
      <c r="M24" s="170">
        <f>SUM(M25:M27)</f>
        <v>0</v>
      </c>
      <c r="N24" s="164"/>
      <c r="O24" s="164">
        <f>SUM(O25:O27)</f>
        <v>5.7250000000000002E-2</v>
      </c>
      <c r="P24" s="164"/>
      <c r="Q24" s="164">
        <f>SUM(Q25:Q27)</f>
        <v>20.962199999999999</v>
      </c>
      <c r="R24" s="164"/>
      <c r="S24" s="164"/>
      <c r="T24" s="165"/>
      <c r="U24" s="164">
        <f>SUM(U25:U27)</f>
        <v>104.67</v>
      </c>
      <c r="W24" s="151"/>
      <c r="AE24" t="s">
        <v>90</v>
      </c>
    </row>
    <row r="25" spans="1:60" outlineLevel="1" x14ac:dyDescent="0.25">
      <c r="A25" s="152">
        <v>15</v>
      </c>
      <c r="B25" s="158" t="s">
        <v>126</v>
      </c>
      <c r="C25" s="191" t="s">
        <v>127</v>
      </c>
      <c r="D25" s="160" t="s">
        <v>109</v>
      </c>
      <c r="E25" s="166">
        <v>4.58</v>
      </c>
      <c r="F25" s="197">
        <v>0</v>
      </c>
      <c r="G25" s="169">
        <f>ROUND(E25*F25,2)</f>
        <v>0</v>
      </c>
      <c r="H25" s="168"/>
      <c r="I25" s="169">
        <f>ROUND(E25*H25,2)</f>
        <v>0</v>
      </c>
      <c r="J25" s="168"/>
      <c r="K25" s="169">
        <f>ROUND(E25*J25,2)</f>
        <v>0</v>
      </c>
      <c r="L25" s="169">
        <v>0</v>
      </c>
      <c r="M25" s="169">
        <f>G25*(1+L25/100)</f>
        <v>0</v>
      </c>
      <c r="N25" s="161">
        <v>1.2500000000000001E-2</v>
      </c>
      <c r="O25" s="161">
        <f>ROUND(E25*N25,5)</f>
        <v>5.7250000000000002E-2</v>
      </c>
      <c r="P25" s="161">
        <v>2.2000000000000002</v>
      </c>
      <c r="Q25" s="161">
        <f>ROUND(E25*P25,5)</f>
        <v>10.076000000000001</v>
      </c>
      <c r="R25" s="161"/>
      <c r="S25" s="161"/>
      <c r="T25" s="162">
        <v>5.8230000000000004</v>
      </c>
      <c r="U25" s="161">
        <f>ROUND(E25*T25,2)</f>
        <v>26.67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100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0.399999999999999" outlineLevel="1" x14ac:dyDescent="0.25">
      <c r="A26" s="152">
        <v>16</v>
      </c>
      <c r="B26" s="158" t="s">
        <v>128</v>
      </c>
      <c r="C26" s="191" t="s">
        <v>129</v>
      </c>
      <c r="D26" s="160" t="s">
        <v>109</v>
      </c>
      <c r="E26" s="166">
        <v>2.3849999999999998</v>
      </c>
      <c r="F26" s="197">
        <v>0</v>
      </c>
      <c r="G26" s="169">
        <f>ROUND(E26*F26,2)</f>
        <v>0</v>
      </c>
      <c r="H26" s="168"/>
      <c r="I26" s="169">
        <f>ROUND(E26*H26,2)</f>
        <v>0</v>
      </c>
      <c r="J26" s="168"/>
      <c r="K26" s="169">
        <f>ROUND(E26*J26,2)</f>
        <v>0</v>
      </c>
      <c r="L26" s="169">
        <v>0</v>
      </c>
      <c r="M26" s="169">
        <f>G26*(1+L26/100)</f>
        <v>0</v>
      </c>
      <c r="N26" s="161">
        <v>0</v>
      </c>
      <c r="O26" s="161">
        <f>ROUND(E26*N26,5)</f>
        <v>0</v>
      </c>
      <c r="P26" s="161">
        <v>2.2000000000000002</v>
      </c>
      <c r="Q26" s="161">
        <f>ROUND(E26*P26,5)</f>
        <v>5.2469999999999999</v>
      </c>
      <c r="R26" s="161"/>
      <c r="S26" s="161"/>
      <c r="T26" s="162">
        <v>11.085000000000001</v>
      </c>
      <c r="U26" s="161">
        <f>ROUND(E26*T26,2)</f>
        <v>26.44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100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5">
      <c r="A27" s="152">
        <v>17</v>
      </c>
      <c r="B27" s="158" t="s">
        <v>130</v>
      </c>
      <c r="C27" s="191" t="s">
        <v>131</v>
      </c>
      <c r="D27" s="160" t="s">
        <v>99</v>
      </c>
      <c r="E27" s="166">
        <v>80.56</v>
      </c>
      <c r="F27" s="197">
        <v>0</v>
      </c>
      <c r="G27" s="169">
        <f>ROUND(E27*F27,2)</f>
        <v>0</v>
      </c>
      <c r="H27" s="168"/>
      <c r="I27" s="169">
        <f>ROUND(E27*H27,2)</f>
        <v>0</v>
      </c>
      <c r="J27" s="168"/>
      <c r="K27" s="169">
        <f>ROUND(E27*J27,2)</f>
        <v>0</v>
      </c>
      <c r="L27" s="169">
        <v>0</v>
      </c>
      <c r="M27" s="169">
        <f>G27*(1+L27/100)</f>
        <v>0</v>
      </c>
      <c r="N27" s="161">
        <v>0</v>
      </c>
      <c r="O27" s="161">
        <f>ROUND(E27*N27,5)</f>
        <v>0</v>
      </c>
      <c r="P27" s="161">
        <v>7.0000000000000007E-2</v>
      </c>
      <c r="Q27" s="161">
        <f>ROUND(E27*P27,5)</f>
        <v>5.6391999999999998</v>
      </c>
      <c r="R27" s="161"/>
      <c r="S27" s="161"/>
      <c r="T27" s="162">
        <v>0.64</v>
      </c>
      <c r="U27" s="161">
        <f>ROUND(E27*T27,2)</f>
        <v>51.56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100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x14ac:dyDescent="0.25">
      <c r="A28" s="153" t="s">
        <v>89</v>
      </c>
      <c r="B28" s="159" t="s">
        <v>56</v>
      </c>
      <c r="C28" s="192" t="s">
        <v>57</v>
      </c>
      <c r="D28" s="163"/>
      <c r="E28" s="167"/>
      <c r="F28" s="170"/>
      <c r="G28" s="170">
        <f>SUMIF(AE29:AE33,"&lt;&gt;NOR",G29:G33)</f>
        <v>0</v>
      </c>
      <c r="H28" s="170"/>
      <c r="I28" s="170">
        <f>SUM(I29:I33)</f>
        <v>0</v>
      </c>
      <c r="J28" s="170"/>
      <c r="K28" s="170">
        <f>SUM(K29:K33)</f>
        <v>0</v>
      </c>
      <c r="L28" s="170"/>
      <c r="M28" s="170">
        <f>SUM(M29:M33)</f>
        <v>0</v>
      </c>
      <c r="N28" s="164"/>
      <c r="O28" s="164">
        <f>SUM(O29:O33)</f>
        <v>0</v>
      </c>
      <c r="P28" s="164"/>
      <c r="Q28" s="164">
        <f>SUM(Q29:Q33)</f>
        <v>0</v>
      </c>
      <c r="R28" s="164"/>
      <c r="S28" s="164"/>
      <c r="T28" s="165"/>
      <c r="U28" s="164">
        <f>SUM(U29:U33)</f>
        <v>54.19</v>
      </c>
      <c r="W28" s="151"/>
      <c r="AE28" t="s">
        <v>90</v>
      </c>
    </row>
    <row r="29" spans="1:60" outlineLevel="1" x14ac:dyDescent="0.25">
      <c r="A29" s="152">
        <v>18</v>
      </c>
      <c r="B29" s="158" t="s">
        <v>132</v>
      </c>
      <c r="C29" s="191" t="s">
        <v>154</v>
      </c>
      <c r="D29" s="160" t="s">
        <v>133</v>
      </c>
      <c r="E29" s="166">
        <v>37.322600000000001</v>
      </c>
      <c r="F29" s="197">
        <v>0</v>
      </c>
      <c r="G29" s="169">
        <f>ROUND(E29*F29,2)</f>
        <v>0</v>
      </c>
      <c r="H29" s="168"/>
      <c r="I29" s="169">
        <f>ROUND(E29*H29,2)</f>
        <v>0</v>
      </c>
      <c r="J29" s="168"/>
      <c r="K29" s="169">
        <f>ROUND(E29*J29,2)</f>
        <v>0</v>
      </c>
      <c r="L29" s="169">
        <v>0</v>
      </c>
      <c r="M29" s="169">
        <f>G29*(1+L29/100)</f>
        <v>0</v>
      </c>
      <c r="N29" s="161">
        <v>0</v>
      </c>
      <c r="O29" s="161">
        <f>ROUND(E29*N29,5)</f>
        <v>0</v>
      </c>
      <c r="P29" s="161">
        <v>0</v>
      </c>
      <c r="Q29" s="161">
        <f>ROUND(E29*P29,5)</f>
        <v>0</v>
      </c>
      <c r="R29" s="161"/>
      <c r="S29" s="161"/>
      <c r="T29" s="162">
        <v>0</v>
      </c>
      <c r="U29" s="161">
        <f>ROUND(E29*T29,2)</f>
        <v>0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100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52">
        <v>19</v>
      </c>
      <c r="B30" s="158" t="s">
        <v>134</v>
      </c>
      <c r="C30" s="191" t="s">
        <v>135</v>
      </c>
      <c r="D30" s="160" t="s">
        <v>133</v>
      </c>
      <c r="E30" s="166">
        <v>37.322600000000001</v>
      </c>
      <c r="F30" s="197">
        <v>0</v>
      </c>
      <c r="G30" s="169">
        <f>ROUND(E30*F30,2)</f>
        <v>0</v>
      </c>
      <c r="H30" s="168"/>
      <c r="I30" s="169">
        <f>ROUND(E30*H30,2)</f>
        <v>0</v>
      </c>
      <c r="J30" s="168"/>
      <c r="K30" s="169">
        <f>ROUND(E30*J30,2)</f>
        <v>0</v>
      </c>
      <c r="L30" s="169">
        <v>0</v>
      </c>
      <c r="M30" s="169">
        <f>G30*(1+L30/100)</f>
        <v>0</v>
      </c>
      <c r="N30" s="161">
        <v>0</v>
      </c>
      <c r="O30" s="161">
        <f>ROUND(E30*N30,5)</f>
        <v>0</v>
      </c>
      <c r="P30" s="161">
        <v>0</v>
      </c>
      <c r="Q30" s="161">
        <f>ROUND(E30*P30,5)</f>
        <v>0</v>
      </c>
      <c r="R30" s="161"/>
      <c r="S30" s="161"/>
      <c r="T30" s="162">
        <v>0.95599999999999996</v>
      </c>
      <c r="U30" s="161">
        <f>ROUND(E30*T30,2)</f>
        <v>35.68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100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5">
      <c r="A31" s="152">
        <v>20</v>
      </c>
      <c r="B31" s="158" t="s">
        <v>136</v>
      </c>
      <c r="C31" s="191" t="s">
        <v>137</v>
      </c>
      <c r="D31" s="160" t="s">
        <v>133</v>
      </c>
      <c r="E31" s="166">
        <v>37.322600000000001</v>
      </c>
      <c r="F31" s="197">
        <v>0</v>
      </c>
      <c r="G31" s="169">
        <f>ROUND(E31*F31,2)</f>
        <v>0</v>
      </c>
      <c r="H31" s="168"/>
      <c r="I31" s="169">
        <f>ROUND(E31*H31,2)</f>
        <v>0</v>
      </c>
      <c r="J31" s="168"/>
      <c r="K31" s="169">
        <f>ROUND(E31*J31,2)</f>
        <v>0</v>
      </c>
      <c r="L31" s="169">
        <v>0</v>
      </c>
      <c r="M31" s="169">
        <f>G31*(1+L31/100)</f>
        <v>0</v>
      </c>
      <c r="N31" s="161">
        <v>0</v>
      </c>
      <c r="O31" s="161">
        <f>ROUND(E31*N31,5)</f>
        <v>0</v>
      </c>
      <c r="P31" s="161">
        <v>0</v>
      </c>
      <c r="Q31" s="161">
        <f>ROUND(E31*P31,5)</f>
        <v>0</v>
      </c>
      <c r="R31" s="161"/>
      <c r="S31" s="161"/>
      <c r="T31" s="162">
        <v>6.0000000000000001E-3</v>
      </c>
      <c r="U31" s="161">
        <f>ROUND(E31*T31,2)</f>
        <v>0.22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100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5">
      <c r="A32" s="152">
        <v>21</v>
      </c>
      <c r="B32" s="158" t="s">
        <v>138</v>
      </c>
      <c r="C32" s="191" t="s">
        <v>139</v>
      </c>
      <c r="D32" s="160" t="s">
        <v>133</v>
      </c>
      <c r="E32" s="166">
        <v>37.322600000000001</v>
      </c>
      <c r="F32" s="197">
        <v>0</v>
      </c>
      <c r="G32" s="169">
        <f>ROUND(E32*F32,2)</f>
        <v>0</v>
      </c>
      <c r="H32" s="168"/>
      <c r="I32" s="169">
        <f>ROUND(E32*H32,2)</f>
        <v>0</v>
      </c>
      <c r="J32" s="168"/>
      <c r="K32" s="169">
        <f>ROUND(E32*J32,2)</f>
        <v>0</v>
      </c>
      <c r="L32" s="169">
        <v>0</v>
      </c>
      <c r="M32" s="169">
        <f>G32*(1+L32/100)</f>
        <v>0</v>
      </c>
      <c r="N32" s="161">
        <v>0</v>
      </c>
      <c r="O32" s="161">
        <f>ROUND(E32*N32,5)</f>
        <v>0</v>
      </c>
      <c r="P32" s="161">
        <v>0</v>
      </c>
      <c r="Q32" s="161">
        <f>ROUND(E32*P32,5)</f>
        <v>0</v>
      </c>
      <c r="R32" s="161"/>
      <c r="S32" s="161"/>
      <c r="T32" s="162">
        <v>0.49</v>
      </c>
      <c r="U32" s="161">
        <f>ROUND(E32*T32,2)</f>
        <v>18.29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100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5">
      <c r="A33" s="152">
        <v>22</v>
      </c>
      <c r="B33" s="158" t="s">
        <v>140</v>
      </c>
      <c r="C33" s="191" t="s">
        <v>141</v>
      </c>
      <c r="D33" s="160" t="s">
        <v>133</v>
      </c>
      <c r="E33" s="166">
        <v>858.41980000000001</v>
      </c>
      <c r="F33" s="197">
        <v>0</v>
      </c>
      <c r="G33" s="169">
        <f>ROUND(E33*F33,2)</f>
        <v>0</v>
      </c>
      <c r="H33" s="168"/>
      <c r="I33" s="169">
        <f>ROUND(E33*H33,2)</f>
        <v>0</v>
      </c>
      <c r="J33" s="168"/>
      <c r="K33" s="169">
        <f>ROUND(E33*J33,2)</f>
        <v>0</v>
      </c>
      <c r="L33" s="169">
        <v>0</v>
      </c>
      <c r="M33" s="169">
        <f>G33*(1+L33/100)</f>
        <v>0</v>
      </c>
      <c r="N33" s="161">
        <v>0</v>
      </c>
      <c r="O33" s="161">
        <f>ROUND(E33*N33,5)</f>
        <v>0</v>
      </c>
      <c r="P33" s="161">
        <v>0</v>
      </c>
      <c r="Q33" s="161">
        <f>ROUND(E33*P33,5)</f>
        <v>0</v>
      </c>
      <c r="R33" s="161"/>
      <c r="S33" s="161"/>
      <c r="T33" s="162">
        <v>0</v>
      </c>
      <c r="U33" s="161">
        <f>ROUND(E33*T33,2)</f>
        <v>0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100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x14ac:dyDescent="0.25">
      <c r="A34" s="153" t="s">
        <v>89</v>
      </c>
      <c r="B34" s="159" t="s">
        <v>58</v>
      </c>
      <c r="C34" s="192" t="s">
        <v>59</v>
      </c>
      <c r="D34" s="163"/>
      <c r="E34" s="167"/>
      <c r="F34" s="170"/>
      <c r="G34" s="170">
        <f>SUMIF(AE35:AE35,"&lt;&gt;NOR",G35:G35)</f>
        <v>0</v>
      </c>
      <c r="H34" s="170"/>
      <c r="I34" s="170">
        <f>SUM(I35:I35)</f>
        <v>0</v>
      </c>
      <c r="J34" s="170"/>
      <c r="K34" s="170">
        <f>SUM(K35:K35)</f>
        <v>0</v>
      </c>
      <c r="L34" s="170"/>
      <c r="M34" s="170">
        <f>SUM(M35:M35)</f>
        <v>0</v>
      </c>
      <c r="N34" s="164"/>
      <c r="O34" s="164">
        <f>SUM(O35:O35)</f>
        <v>0</v>
      </c>
      <c r="P34" s="164"/>
      <c r="Q34" s="164">
        <f>SUM(Q35:Q35)</f>
        <v>0</v>
      </c>
      <c r="R34" s="164"/>
      <c r="S34" s="164"/>
      <c r="T34" s="165"/>
      <c r="U34" s="164">
        <f>SUM(U35:U35)</f>
        <v>31.27</v>
      </c>
      <c r="W34" s="151"/>
      <c r="AE34" t="s">
        <v>90</v>
      </c>
    </row>
    <row r="35" spans="1:60" outlineLevel="1" x14ac:dyDescent="0.25">
      <c r="A35" s="152">
        <v>23</v>
      </c>
      <c r="B35" s="158" t="s">
        <v>142</v>
      </c>
      <c r="C35" s="191" t="s">
        <v>143</v>
      </c>
      <c r="D35" s="160" t="s">
        <v>133</v>
      </c>
      <c r="E35" s="166">
        <v>36.700000000000003</v>
      </c>
      <c r="F35" s="197">
        <v>0</v>
      </c>
      <c r="G35" s="169">
        <f>ROUND(E35*F35,2)</f>
        <v>0</v>
      </c>
      <c r="H35" s="168"/>
      <c r="I35" s="169">
        <f>ROUND(E35*H35,2)</f>
        <v>0</v>
      </c>
      <c r="J35" s="168"/>
      <c r="K35" s="169">
        <f>ROUND(E35*J35,2)</f>
        <v>0</v>
      </c>
      <c r="L35" s="169">
        <v>0</v>
      </c>
      <c r="M35" s="169">
        <f>G35*(1+L35/100)</f>
        <v>0</v>
      </c>
      <c r="N35" s="161">
        <v>0</v>
      </c>
      <c r="O35" s="161">
        <f>ROUND(E35*N35,5)</f>
        <v>0</v>
      </c>
      <c r="P35" s="161">
        <v>0</v>
      </c>
      <c r="Q35" s="161">
        <f>ROUND(E35*P35,5)</f>
        <v>0</v>
      </c>
      <c r="R35" s="161"/>
      <c r="S35" s="161"/>
      <c r="T35" s="162">
        <v>0.85199999999999998</v>
      </c>
      <c r="U35" s="161">
        <f>ROUND(E35*T35,2)</f>
        <v>31.27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100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5">
      <c r="A36" s="153" t="s">
        <v>89</v>
      </c>
      <c r="B36" s="159" t="s">
        <v>60</v>
      </c>
      <c r="C36" s="192" t="s">
        <v>61</v>
      </c>
      <c r="D36" s="163"/>
      <c r="E36" s="167"/>
      <c r="F36" s="170"/>
      <c r="G36" s="170">
        <f>SUMIF(AE37:AE39,"&lt;&gt;NOR",G37:G39)</f>
        <v>0</v>
      </c>
      <c r="H36" s="170"/>
      <c r="I36" s="170">
        <f>SUM(I37:I39)</f>
        <v>0</v>
      </c>
      <c r="J36" s="170"/>
      <c r="K36" s="170">
        <f>SUM(K37:K39)</f>
        <v>0</v>
      </c>
      <c r="L36" s="170"/>
      <c r="M36" s="170">
        <f>SUM(M37:M39)</f>
        <v>0</v>
      </c>
      <c r="N36" s="164"/>
      <c r="O36" s="164">
        <f>SUM(O37:O39)</f>
        <v>0.91991000000000001</v>
      </c>
      <c r="P36" s="164"/>
      <c r="Q36" s="164">
        <f>SUM(Q37:Q39)</f>
        <v>1.88256</v>
      </c>
      <c r="R36" s="164"/>
      <c r="S36" s="164"/>
      <c r="T36" s="165"/>
      <c r="U36" s="164">
        <f>SUM(U37:U39)</f>
        <v>78.78</v>
      </c>
      <c r="W36" s="151"/>
      <c r="AE36" t="s">
        <v>90</v>
      </c>
    </row>
    <row r="37" spans="1:60" outlineLevel="1" x14ac:dyDescent="0.25">
      <c r="A37" s="152">
        <v>24</v>
      </c>
      <c r="B37" s="158" t="s">
        <v>144</v>
      </c>
      <c r="C37" s="191" t="s">
        <v>145</v>
      </c>
      <c r="D37" s="160" t="s">
        <v>99</v>
      </c>
      <c r="E37" s="166">
        <v>50.88</v>
      </c>
      <c r="F37" s="197">
        <v>0</v>
      </c>
      <c r="G37" s="169">
        <f>ROUND(E37*F37,2)</f>
        <v>0</v>
      </c>
      <c r="H37" s="168"/>
      <c r="I37" s="169">
        <f>ROUND(E37*H37,2)</f>
        <v>0</v>
      </c>
      <c r="J37" s="168"/>
      <c r="K37" s="169">
        <f>ROUND(E37*J37,2)</f>
        <v>0</v>
      </c>
      <c r="L37" s="169">
        <v>0</v>
      </c>
      <c r="M37" s="169">
        <f>G37*(1+L37/100)</f>
        <v>0</v>
      </c>
      <c r="N37" s="161">
        <v>1.8079999999999999E-2</v>
      </c>
      <c r="O37" s="161">
        <f>ROUND(E37*N37,5)</f>
        <v>0.91991000000000001</v>
      </c>
      <c r="P37" s="161">
        <v>0</v>
      </c>
      <c r="Q37" s="161">
        <f>ROUND(E37*P37,5)</f>
        <v>0</v>
      </c>
      <c r="R37" s="161"/>
      <c r="S37" s="161"/>
      <c r="T37" s="162">
        <v>0.99851000000000001</v>
      </c>
      <c r="U37" s="161">
        <f>ROUND(E37*T37,2)</f>
        <v>50.8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94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5">
      <c r="A38" s="152">
        <v>25</v>
      </c>
      <c r="B38" s="158" t="s">
        <v>146</v>
      </c>
      <c r="C38" s="191" t="s">
        <v>153</v>
      </c>
      <c r="D38" s="160" t="s">
        <v>99</v>
      </c>
      <c r="E38" s="166">
        <v>50.88</v>
      </c>
      <c r="F38" s="197">
        <v>0</v>
      </c>
      <c r="G38" s="169">
        <f>ROUND(E38*F38,2)</f>
        <v>0</v>
      </c>
      <c r="H38" s="168"/>
      <c r="I38" s="169">
        <f>ROUND(E38*H38,2)</f>
        <v>0</v>
      </c>
      <c r="J38" s="168"/>
      <c r="K38" s="169">
        <f>ROUND(E38*J38,2)</f>
        <v>0</v>
      </c>
      <c r="L38" s="169">
        <v>0</v>
      </c>
      <c r="M38" s="169">
        <f>G38*(1+L38/100)</f>
        <v>0</v>
      </c>
      <c r="N38" s="161">
        <v>0</v>
      </c>
      <c r="O38" s="161">
        <f>ROUND(E38*N38,5)</f>
        <v>0</v>
      </c>
      <c r="P38" s="161">
        <v>3.6999999999999998E-2</v>
      </c>
      <c r="Q38" s="161">
        <f>ROUND(E38*P38,5)</f>
        <v>1.88256</v>
      </c>
      <c r="R38" s="161"/>
      <c r="S38" s="161"/>
      <c r="T38" s="162">
        <v>0.55000000000000004</v>
      </c>
      <c r="U38" s="161">
        <f>ROUND(E38*T38,2)</f>
        <v>27.98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100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5">
      <c r="A39" s="179">
        <v>26</v>
      </c>
      <c r="B39" s="180" t="s">
        <v>50</v>
      </c>
      <c r="C39" s="193" t="s">
        <v>147</v>
      </c>
      <c r="D39" s="181" t="s">
        <v>148</v>
      </c>
      <c r="E39" s="182">
        <v>1.06</v>
      </c>
      <c r="F39" s="198">
        <v>0</v>
      </c>
      <c r="G39" s="184">
        <f>ROUND(E39*F39,2)</f>
        <v>0</v>
      </c>
      <c r="H39" s="183"/>
      <c r="I39" s="184">
        <f>ROUND(E39*H39,2)</f>
        <v>0</v>
      </c>
      <c r="J39" s="183"/>
      <c r="K39" s="184">
        <f>ROUND(E39*J39,2)</f>
        <v>0</v>
      </c>
      <c r="L39" s="184">
        <v>0</v>
      </c>
      <c r="M39" s="184">
        <f>G39*(1+L39/100)</f>
        <v>0</v>
      </c>
      <c r="N39" s="185">
        <v>0</v>
      </c>
      <c r="O39" s="185">
        <f>ROUND(E39*N39,5)</f>
        <v>0</v>
      </c>
      <c r="P39" s="185">
        <v>0</v>
      </c>
      <c r="Q39" s="185">
        <f>ROUND(E39*P39,5)</f>
        <v>0</v>
      </c>
      <c r="R39" s="185"/>
      <c r="S39" s="185"/>
      <c r="T39" s="186">
        <v>0</v>
      </c>
      <c r="U39" s="185">
        <f>ROUND(E39*T39,2)</f>
        <v>0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100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x14ac:dyDescent="0.25">
      <c r="A40" s="6"/>
      <c r="B40" s="7" t="s">
        <v>149</v>
      </c>
      <c r="C40" s="194" t="s">
        <v>149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W40" s="151"/>
      <c r="AC40">
        <v>15</v>
      </c>
      <c r="AD40">
        <v>21</v>
      </c>
    </row>
    <row r="41" spans="1:60" x14ac:dyDescent="0.25">
      <c r="A41" s="187"/>
      <c r="B41" s="188">
        <v>26</v>
      </c>
      <c r="C41" s="195" t="s">
        <v>149</v>
      </c>
      <c r="D41" s="189"/>
      <c r="E41" s="189"/>
      <c r="F41" s="189"/>
      <c r="G41" s="190">
        <f>G8+G21+G24+G28+G34+G36</f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W41" s="151"/>
      <c r="AC41">
        <f>SUMIF(L7:L39,AC40,G7:G39)</f>
        <v>0</v>
      </c>
      <c r="AD41">
        <f>SUMIF(L7:L39,AD40,G7:G39)</f>
        <v>0</v>
      </c>
      <c r="AE41" t="s">
        <v>150</v>
      </c>
    </row>
    <row r="42" spans="1:60" x14ac:dyDescent="0.25">
      <c r="A42" s="6"/>
      <c r="B42" s="7" t="s">
        <v>149</v>
      </c>
      <c r="C42" s="194" t="s">
        <v>149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W42" s="151"/>
    </row>
    <row r="43" spans="1:60" x14ac:dyDescent="0.25">
      <c r="A43" s="6"/>
      <c r="B43" s="7" t="s">
        <v>149</v>
      </c>
      <c r="C43" s="194" t="s">
        <v>149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W43" s="151"/>
    </row>
    <row r="44" spans="1:60" x14ac:dyDescent="0.25">
      <c r="A44" s="272"/>
      <c r="B44" s="272"/>
      <c r="C44" s="27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W44" s="151"/>
    </row>
    <row r="45" spans="1:60" x14ac:dyDescent="0.25">
      <c r="A45" s="253"/>
      <c r="B45" s="254"/>
      <c r="C45" s="255"/>
      <c r="D45" s="254"/>
      <c r="E45" s="254"/>
      <c r="F45" s="254"/>
      <c r="G45" s="25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W45" s="151"/>
      <c r="AE45" t="s">
        <v>151</v>
      </c>
    </row>
    <row r="46" spans="1:60" x14ac:dyDescent="0.25">
      <c r="A46" s="257"/>
      <c r="B46" s="258"/>
      <c r="C46" s="259"/>
      <c r="D46" s="258"/>
      <c r="E46" s="258"/>
      <c r="F46" s="258"/>
      <c r="G46" s="26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60" x14ac:dyDescent="0.25">
      <c r="A47" s="257"/>
      <c r="B47" s="258"/>
      <c r="C47" s="259"/>
      <c r="D47" s="258"/>
      <c r="E47" s="258"/>
      <c r="F47" s="258"/>
      <c r="G47" s="26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5">
      <c r="A48" s="257"/>
      <c r="B48" s="258"/>
      <c r="C48" s="259"/>
      <c r="D48" s="258"/>
      <c r="E48" s="258"/>
      <c r="F48" s="258"/>
      <c r="G48" s="26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31" x14ac:dyDescent="0.25">
      <c r="A49" s="261"/>
      <c r="B49" s="262"/>
      <c r="C49" s="263"/>
      <c r="D49" s="262"/>
      <c r="E49" s="262"/>
      <c r="F49" s="262"/>
      <c r="G49" s="26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31" x14ac:dyDescent="0.25">
      <c r="A50" s="6"/>
      <c r="B50" s="7" t="s">
        <v>149</v>
      </c>
      <c r="C50" s="194" t="s">
        <v>149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31" x14ac:dyDescent="0.25">
      <c r="C51" s="196"/>
      <c r="AE51" t="s">
        <v>152</v>
      </c>
    </row>
  </sheetData>
  <mergeCells count="6">
    <mergeCell ref="A45:G49"/>
    <mergeCell ref="A1:G1"/>
    <mergeCell ref="C2:G2"/>
    <mergeCell ref="C3:G3"/>
    <mergeCell ref="C4:G4"/>
    <mergeCell ref="A44:C44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dell</cp:lastModifiedBy>
  <cp:lastPrinted>2014-02-28T09:52:57Z</cp:lastPrinted>
  <dcterms:created xsi:type="dcterms:W3CDTF">2009-04-08T07:15:50Z</dcterms:created>
  <dcterms:modified xsi:type="dcterms:W3CDTF">2020-02-24T17:16:46Z</dcterms:modified>
</cp:coreProperties>
</file>